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cesar.martinez\Documents\COFETEL-IFETEL\IFETEL\2014\Modelo de costos\Móvil 2012-2014\"/>
    </mc:Choice>
  </mc:AlternateContent>
  <bookViews>
    <workbookView xWindow="240" yWindow="105" windowWidth="19440" windowHeight="9975"/>
  </bookViews>
  <sheets>
    <sheet name="C" sheetId="50" r:id="rId1"/>
    <sheet name="V" sheetId="48" r:id="rId2"/>
    <sheet name="S" sheetId="47" r:id="rId3"/>
    <sheet name="Control" sheetId="107" r:id="rId4"/>
    <sheet name="Mercado" sheetId="100" r:id="rId5"/>
    <sheet name="Listas" sheetId="51" r:id="rId6"/>
    <sheet name="Fijo" sheetId="164" r:id="rId7"/>
    <sheet name="Móvil" sheetId="104" r:id="rId8"/>
    <sheet name="Charts==&gt;" sheetId="108" r:id="rId9"/>
    <sheet name="Chart1" sheetId="168" r:id="rId10"/>
    <sheet name="Chart2" sheetId="172" r:id="rId11"/>
    <sheet name="Chart3" sheetId="173" r:id="rId12"/>
    <sheet name="Chart4" sheetId="174" r:id="rId13"/>
    <sheet name="Chart5" sheetId="165" r:id="rId14"/>
    <sheet name="Chart6" sheetId="166" r:id="rId15"/>
    <sheet name="Chart7" sheetId="167" r:id="rId16"/>
    <sheet name="Chart8" sheetId="169" r:id="rId17"/>
    <sheet name="Chart9" sheetId="175" r:id="rId18"/>
    <sheet name="Chart10" sheetId="176" r:id="rId19"/>
    <sheet name="Chart11" sheetId="170" r:id="rId20"/>
    <sheet name="Chart12" sheetId="171" r:id="rId21"/>
    <sheet name="Chart13" sheetId="178" r:id="rId22"/>
    <sheet name="Chart14" sheetId="177" r:id="rId23"/>
  </sheets>
  <externalReferences>
    <externalReference r:id="rId24"/>
    <externalReference r:id="rId25"/>
  </externalReferences>
  <definedNames>
    <definedName name="A.Broadband.Fixed">Mercado!$F$83</definedName>
    <definedName name="A.Broadband.Mobile">Mercado!$F$97</definedName>
    <definedName name="A.Mobile">Mercado!$F$47</definedName>
    <definedName name="A.TV">Mercado!$F$136</definedName>
    <definedName name="B.Broadband.Fixed">Mercado!$F$84</definedName>
    <definedName name="B.Broadband.Mobile">Mercado!$F$98</definedName>
    <definedName name="B.Mobile">Mercado!$F$48</definedName>
    <definedName name="B.TV">Mercado!$F$137</definedName>
    <definedName name="Base.Broadband.Fixed">Mercado!$F$78</definedName>
    <definedName name="Base.Broadband.Mobile">Mercado!$F$92</definedName>
    <definedName name="Base.Mobile">Mercado!$F$42</definedName>
    <definedName name="Base.TV">Mercado!$F$131</definedName>
    <definedName name="cuota_hipotetico_movil">Control!$D$8</definedName>
    <definedName name="Data.technologies">Listas!$P$6:$P$10</definedName>
    <definedName name="density">[1]Geotipos!$G$21:$G$3998</definedName>
    <definedName name="Fixed.Connections">Mercado!$Q$499:$BN$499</definedName>
    <definedName name="Fixed.operator.market.share">Control!$D$16:$BA$16</definedName>
    <definedName name="Fixed.Retail.Services">Listas!$G$6:$G$35</definedName>
    <definedName name="Fixed.Retail.Services.Units">Listas!$H$6:$H$35</definedName>
    <definedName name="Fixed.Retail.Services.Volumes">Mercado!$Q$502:$BN$531</definedName>
    <definedName name="geotypes">Listas!$J$6:$J$10</definedName>
    <definedName name="kbps.per.Mbps">Listas!$B$3</definedName>
    <definedName name="Market.Retail.Services.Proporcion.Urbano">Mercado!$Q$575:$BN$604</definedName>
    <definedName name="Market.Retail.Services.Volumes.Fijo" localSheetId="6">Fijo!$M$13:$BJ$42</definedName>
    <definedName name="Market.Retail.Services.Volumes.Movil" localSheetId="7">Móvil!$M$13:$BJ$42</definedName>
    <definedName name="Market.Subscribers">Móvil!$M$9:$BJ$9</definedName>
    <definedName name="Market.Subscribers.Fijo" localSheetId="6">Fijo!$M$9:$BJ$9</definedName>
    <definedName name="Market.Years">Listas!$B$6:$B$60</definedName>
    <definedName name="Mobile.operator.market.share">Control!$D$17:$BA$17</definedName>
    <definedName name="Mobile.Retail.Services">Listas!$D$6:$D$35</definedName>
    <definedName name="Mobile.Retail.Services.Units">Listas!$E$6:$E$35</definedName>
    <definedName name="Mobile.Retail.Services.Volumes">Mercado!$Q$538:$BN$567</definedName>
    <definedName name="Mobile.subscribers">Mercado!$Q$535:$BN$535</definedName>
    <definedName name="Mobile.technologies">Listas!$L$6:$L$10</definedName>
    <definedName name="Number_of_operators">Control!$C$7:$C$8</definedName>
    <definedName name="NumberA.Broadband.Fixed">Mercado!$F$80</definedName>
    <definedName name="NumberA.Broadband.Mobile">Mercado!$F$94</definedName>
    <definedName name="NumberA.Mobile">Mercado!$F$44</definedName>
    <definedName name="NumberA.TV">Mercado!$F$133</definedName>
    <definedName name="NumberB.Broadband.Fixed">Mercado!$F$82</definedName>
    <definedName name="NumberB.Broadband.Mobile">Mercado!$F$96</definedName>
    <definedName name="NumberB.Mobile">Mercado!$F$46</definedName>
    <definedName name="NumberB.TV">Mercado!$F$135</definedName>
    <definedName name="Operator.Retail.Services.Volumes" localSheetId="6">Fijo!$M$55:$BJ$84</definedName>
    <definedName name="Operator.Retail.Services.Volumes">Móvil!$M$74:$BJ$103</definedName>
    <definedName name="Operator.Subscribers" localSheetId="6">Fijo!$M$51:$BJ$51</definedName>
    <definedName name="Operator.Subscribers">Móvil!$M$69:$BJ$69</definedName>
    <definedName name="Operator.Subscribers.Share" localSheetId="6">Fijo!$M$48:$BJ$48</definedName>
    <definedName name="Operator.Subscribers.Share">Móvil!$M$48:$BJ$48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Mercado!$P$24:$BM$24</definedName>
    <definedName name="Retail.Services.Volumes" localSheetId="8">'Charts==&gt;'!$N$38:$BK$43</definedName>
    <definedName name="Saturation.Broadband.Fixed">Mercado!$F$77</definedName>
    <definedName name="Saturation.Broadband.Mobile">Mercado!$F$91</definedName>
    <definedName name="Saturation.Mobile">Mercado!$F$41</definedName>
    <definedName name="Saturation.TV">Mercado!$F$130</definedName>
    <definedName name="scenario.bb.penetration">Control!$E$24:$G$24</definedName>
    <definedName name="scenario.bb.penetration.selected">Control!$C$24</definedName>
    <definedName name="scenario.fixed.DSL">Control!$E$30:$G$30</definedName>
    <definedName name="scenario.fixed.DSL.selected">Control!$C$30</definedName>
    <definedName name="scenario.fixed.links">Control!$E$29:$G$29</definedName>
    <definedName name="scenario.fixed.links.selected">Control!$C$29</definedName>
    <definedName name="scenario.fixed.penetration">Control!$E$23:$G$23</definedName>
    <definedName name="scenario.fixed.penetration.selected">Control!$C$23</definedName>
    <definedName name="scenario.fixed.television">Control!$E$31:$G$31</definedName>
    <definedName name="scenario.fixed.television.selected">Control!$C$31</definedName>
    <definedName name="scenario.fixed.voice">Control!$E$26:$G$26</definedName>
    <definedName name="scenario.fixed.voice.selected">Control!$C$26</definedName>
    <definedName name="scenario.mobile.data">Control!$E$28:$G$28</definedName>
    <definedName name="scenario.mobile.data.selected">Control!$C$28</definedName>
    <definedName name="scenario.mobile.penetration">Control!$E$22:$G$22</definedName>
    <definedName name="scenario.mobile.penetration.selected">Control!$C$22</definedName>
    <definedName name="scenario.mobile.SMS">Control!$E$27:$G$27</definedName>
    <definedName name="scenario.mobile.SMS.selected">Control!$C$27</definedName>
    <definedName name="scenario.mobile.voice">Control!$E$25:$G$25</definedName>
    <definedName name="scenario.mobile.voice.selected">Control!$C$25</definedName>
    <definedName name="scenarios">Control!$E$21:$G$21</definedName>
    <definedName name="Subscribers" localSheetId="8">'Charts==&gt;'!$N$33:$BK$33</definedName>
    <definedName name="TimeA.Broadband.Fixed">Mercado!$F$79</definedName>
    <definedName name="TimeA.Broadband.Mobile">Mercado!$F$93</definedName>
    <definedName name="TimeA.Mobile">Mercado!$F$43</definedName>
    <definedName name="TimeA.TV">Mercado!$F$132</definedName>
    <definedName name="TimeB.Broadband.Fixed">Mercado!$F$81</definedName>
    <definedName name="TimeB.Broadband.Mobile">Mercado!$F$95</definedName>
    <definedName name="TimeB.Mobile">Mercado!$F$45</definedName>
    <definedName name="TimeB.TV">Mercado!$F$134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/>
</workbook>
</file>

<file path=xl/calcChain.xml><?xml version="1.0" encoding="utf-8"?>
<calcChain xmlns="http://schemas.openxmlformats.org/spreadsheetml/2006/main">
  <c r="L737" i="100" l="1"/>
  <c r="L738" i="100" s="1"/>
  <c r="L739" i="100" s="1"/>
  <c r="L740" i="100" s="1"/>
  <c r="L741" i="100" s="1"/>
  <c r="L742" i="100" s="1"/>
  <c r="L743" i="100" s="1"/>
  <c r="L744" i="100" s="1"/>
  <c r="L745" i="100" s="1"/>
  <c r="L746" i="100" s="1"/>
  <c r="L747" i="100" s="1"/>
  <c r="L748" i="100" s="1"/>
  <c r="L749" i="100" s="1"/>
  <c r="L750" i="100" s="1"/>
  <c r="L751" i="100" s="1"/>
  <c r="L752" i="100" s="1"/>
  <c r="L753" i="100" s="1"/>
  <c r="L754" i="100" s="1"/>
  <c r="L755" i="100" s="1"/>
  <c r="L756" i="100" s="1"/>
  <c r="L757" i="100" s="1"/>
  <c r="L758" i="100" s="1"/>
  <c r="L759" i="100" s="1"/>
  <c r="L760" i="100" s="1"/>
  <c r="L761" i="100" s="1"/>
  <c r="L762" i="100" s="1"/>
  <c r="L763" i="100" s="1"/>
  <c r="L764" i="100" s="1"/>
  <c r="L765" i="100" s="1"/>
  <c r="L766" i="100" s="1"/>
  <c r="L767" i="100" s="1"/>
  <c r="L768" i="100" s="1"/>
  <c r="L769" i="100" s="1"/>
  <c r="L770" i="100" s="1"/>
  <c r="L771" i="100" s="1"/>
  <c r="L772" i="100" s="1"/>
  <c r="L773" i="100" s="1"/>
  <c r="L774" i="100" s="1"/>
  <c r="L775" i="100" s="1"/>
  <c r="L776" i="100" s="1"/>
  <c r="L777" i="100" s="1"/>
  <c r="L778" i="100" s="1"/>
  <c r="L779" i="100" s="1"/>
  <c r="L780" i="100" s="1"/>
  <c r="L781" i="100" s="1"/>
  <c r="L782" i="100" s="1"/>
  <c r="L783" i="100" s="1"/>
  <c r="L784" i="100" s="1"/>
  <c r="L785" i="100" s="1"/>
  <c r="L786" i="100" s="1"/>
  <c r="L787" i="100" s="1"/>
  <c r="L788" i="100" s="1"/>
  <c r="L789" i="100" s="1"/>
  <c r="L790" i="100" s="1"/>
  <c r="L791" i="100" s="1"/>
  <c r="L792" i="100" s="1"/>
  <c r="L793" i="100" s="1"/>
  <c r="L794" i="100" s="1"/>
  <c r="L795" i="100" s="1"/>
  <c r="L796" i="100" s="1"/>
  <c r="L797" i="100" s="1"/>
  <c r="L798" i="100" s="1"/>
  <c r="L799" i="100" s="1"/>
  <c r="L800" i="100" s="1"/>
  <c r="L801" i="100" s="1"/>
  <c r="L802" i="100" s="1"/>
  <c r="L803" i="100" s="1"/>
  <c r="L804" i="100" s="1"/>
  <c r="L805" i="100" s="1"/>
  <c r="L806" i="100" s="1"/>
  <c r="L807" i="100" s="1"/>
  <c r="L808" i="100" s="1"/>
  <c r="L809" i="100" s="1"/>
  <c r="L810" i="100" s="1"/>
  <c r="L811" i="100" s="1"/>
  <c r="L812" i="100" s="1"/>
  <c r="L813" i="100" s="1"/>
  <c r="L814" i="100" s="1"/>
  <c r="L815" i="100" s="1"/>
  <c r="L816" i="100" s="1"/>
  <c r="L817" i="100" s="1"/>
  <c r="L818" i="100" s="1"/>
  <c r="L819" i="100" s="1"/>
  <c r="L820" i="100" s="1"/>
  <c r="L821" i="100" s="1"/>
  <c r="L822" i="100" s="1"/>
  <c r="L823" i="100" s="1"/>
  <c r="L824" i="100" s="1"/>
  <c r="L825" i="100" s="1"/>
  <c r="L826" i="100" s="1"/>
  <c r="L827" i="100" s="1"/>
  <c r="L828" i="100" s="1"/>
  <c r="L829" i="100" s="1"/>
  <c r="L830" i="100" s="1"/>
  <c r="L831" i="100" s="1"/>
  <c r="L832" i="100" s="1"/>
  <c r="L833" i="100" s="1"/>
  <c r="L834" i="100" s="1"/>
  <c r="L835" i="100" s="1"/>
  <c r="L836" i="100" s="1"/>
  <c r="L837" i="100" s="1"/>
  <c r="L838" i="100" s="1"/>
  <c r="L839" i="100" s="1"/>
  <c r="L840" i="100" s="1"/>
  <c r="L841" i="100" s="1"/>
  <c r="L842" i="100" s="1"/>
  <c r="L843" i="100" s="1"/>
  <c r="L844" i="100" s="1"/>
  <c r="L845" i="100" s="1"/>
  <c r="L846" i="100" s="1"/>
  <c r="L847" i="100" s="1"/>
  <c r="L848" i="100" s="1"/>
  <c r="L849" i="100" s="1"/>
  <c r="L850" i="100" s="1"/>
  <c r="L851" i="100" s="1"/>
  <c r="L852" i="100" s="1"/>
  <c r="L853" i="100" s="1"/>
  <c r="L854" i="100" s="1"/>
  <c r="L855" i="100" s="1"/>
  <c r="L856" i="100" s="1"/>
  <c r="L857" i="100" s="1"/>
  <c r="L858" i="100" s="1"/>
  <c r="L859" i="100" s="1"/>
  <c r="L860" i="100" s="1"/>
  <c r="L861" i="100" s="1"/>
  <c r="L862" i="100" s="1"/>
  <c r="L863" i="100" s="1"/>
  <c r="L864" i="100" s="1"/>
  <c r="L865" i="100" s="1"/>
  <c r="L866" i="100" s="1"/>
  <c r="L867" i="100" s="1"/>
  <c r="L868" i="100" s="1"/>
  <c r="L869" i="100" s="1"/>
  <c r="L870" i="100" s="1"/>
  <c r="L871" i="100" s="1"/>
  <c r="L872" i="100" s="1"/>
  <c r="L873" i="100" s="1"/>
  <c r="L874" i="100" s="1"/>
  <c r="L875" i="100" s="1"/>
  <c r="L876" i="100" s="1"/>
  <c r="L877" i="100" s="1"/>
  <c r="L878" i="100" s="1"/>
  <c r="L879" i="100" s="1"/>
  <c r="L880" i="100" s="1"/>
  <c r="L881" i="100" s="1"/>
  <c r="L882" i="100" s="1"/>
  <c r="L883" i="100" s="1"/>
  <c r="L884" i="100" s="1"/>
  <c r="L885" i="100" s="1"/>
  <c r="L886" i="100" s="1"/>
  <c r="L887" i="100" s="1"/>
  <c r="L888" i="100" s="1"/>
  <c r="L889" i="100" s="1"/>
  <c r="L890" i="100" s="1"/>
  <c r="L891" i="100" s="1"/>
  <c r="L892" i="100" s="1"/>
  <c r="L893" i="100" s="1"/>
  <c r="L894" i="100" s="1"/>
  <c r="L895" i="100" s="1"/>
  <c r="L896" i="100" s="1"/>
  <c r="L897" i="100" s="1"/>
  <c r="L898" i="100" s="1"/>
  <c r="L899" i="100" s="1"/>
  <c r="L900" i="100" s="1"/>
  <c r="L901" i="100" s="1"/>
  <c r="L902" i="100" s="1"/>
  <c r="L903" i="100" s="1"/>
  <c r="L904" i="100" s="1"/>
  <c r="L905" i="100" s="1"/>
  <c r="L906" i="100" s="1"/>
  <c r="L907" i="100" s="1"/>
  <c r="L908" i="100" s="1"/>
  <c r="L909" i="100" s="1"/>
  <c r="L910" i="100" s="1"/>
  <c r="L911" i="100" s="1"/>
  <c r="L912" i="100" s="1"/>
  <c r="L913" i="100" s="1"/>
  <c r="L914" i="100" s="1"/>
  <c r="L915" i="100" s="1"/>
  <c r="L916" i="100" s="1"/>
  <c r="L917" i="100" s="1"/>
  <c r="L918" i="100" s="1"/>
  <c r="L919" i="100" s="1"/>
  <c r="L920" i="100" s="1"/>
  <c r="L921" i="100" s="1"/>
  <c r="L922" i="100" s="1"/>
  <c r="L923" i="100" s="1"/>
  <c r="L924" i="100" s="1"/>
  <c r="L925" i="100" s="1"/>
  <c r="L926" i="100" s="1"/>
  <c r="L927" i="100" s="1"/>
  <c r="L928" i="100" s="1"/>
  <c r="L929" i="100" s="1"/>
  <c r="L930" i="100" s="1"/>
  <c r="L931" i="100" s="1"/>
  <c r="L932" i="100" s="1"/>
  <c r="L933" i="100" s="1"/>
  <c r="L934" i="100" s="1"/>
  <c r="L935" i="100" s="1"/>
  <c r="L936" i="100" s="1"/>
  <c r="L937" i="100" s="1"/>
  <c r="L938" i="100" s="1"/>
  <c r="L939" i="100" s="1"/>
  <c r="L940" i="100" s="1"/>
  <c r="L941" i="100" s="1"/>
  <c r="L942" i="100" s="1"/>
  <c r="L943" i="100" s="1"/>
  <c r="L944" i="100" s="1"/>
  <c r="L945" i="100" s="1"/>
  <c r="L946" i="100" s="1"/>
  <c r="L947" i="100" s="1"/>
  <c r="L948" i="100" s="1"/>
  <c r="L949" i="100" s="1"/>
  <c r="L950" i="100" s="1"/>
  <c r="L951" i="100" s="1"/>
  <c r="L952" i="100" s="1"/>
  <c r="L953" i="100" s="1"/>
  <c r="L954" i="100" s="1"/>
  <c r="L955" i="100" s="1"/>
  <c r="L956" i="100" s="1"/>
  <c r="L957" i="100" s="1"/>
  <c r="L958" i="100" s="1"/>
  <c r="L959" i="100" s="1"/>
  <c r="L960" i="100" s="1"/>
  <c r="L961" i="100" s="1"/>
  <c r="L962" i="100" s="1"/>
  <c r="L963" i="100" s="1"/>
  <c r="L964" i="100" s="1"/>
  <c r="L965" i="100" s="1"/>
  <c r="L966" i="100" s="1"/>
  <c r="L967" i="100" s="1"/>
  <c r="L968" i="100" s="1"/>
  <c r="L969" i="100" s="1"/>
  <c r="L970" i="100" s="1"/>
  <c r="L971" i="100" s="1"/>
  <c r="L972" i="100" s="1"/>
  <c r="L973" i="100" s="1"/>
  <c r="L974" i="100" s="1"/>
  <c r="L975" i="100" s="1"/>
  <c r="L976" i="100" s="1"/>
  <c r="L977" i="100" s="1"/>
  <c r="L978" i="100" s="1"/>
  <c r="L979" i="100" s="1"/>
  <c r="L980" i="100" s="1"/>
  <c r="L981" i="100" s="1"/>
  <c r="L982" i="100" s="1"/>
  <c r="L983" i="100" s="1"/>
  <c r="L984" i="100" s="1"/>
  <c r="L985" i="100" s="1"/>
  <c r="L986" i="100" s="1"/>
  <c r="L987" i="100" s="1"/>
  <c r="L988" i="100" s="1"/>
  <c r="L989" i="100" s="1"/>
  <c r="L990" i="100" s="1"/>
  <c r="L991" i="100" s="1"/>
  <c r="L992" i="100" s="1"/>
  <c r="L993" i="100" s="1"/>
  <c r="L994" i="100" s="1"/>
  <c r="L995" i="100" s="1"/>
  <c r="L996" i="100" s="1"/>
  <c r="L997" i="100" s="1"/>
  <c r="L998" i="100" s="1"/>
  <c r="L999" i="100" s="1"/>
  <c r="L1000" i="100" s="1"/>
  <c r="L1001" i="100" s="1"/>
  <c r="L1002" i="100" s="1"/>
  <c r="L1003" i="100" s="1"/>
  <c r="L1004" i="100" s="1"/>
  <c r="L1005" i="100" s="1"/>
  <c r="L1006" i="100" s="1"/>
  <c r="L1007" i="100" s="1"/>
  <c r="L1008" i="100" s="1"/>
  <c r="L1009" i="100" s="1"/>
  <c r="L1010" i="100" s="1"/>
  <c r="L1011" i="100" s="1"/>
  <c r="L1012" i="100" s="1"/>
  <c r="L1013" i="100" s="1"/>
  <c r="L1014" i="100" s="1"/>
  <c r="L1015" i="100" s="1"/>
  <c r="L1016" i="100" s="1"/>
  <c r="L1017" i="100" s="1"/>
  <c r="L1018" i="100" s="1"/>
  <c r="L1019" i="100" s="1"/>
  <c r="L1020" i="100" s="1"/>
  <c r="L1021" i="100" s="1"/>
  <c r="L1022" i="100" s="1"/>
  <c r="L1023" i="100" s="1"/>
  <c r="L1024" i="100" s="1"/>
  <c r="L1025" i="100" s="1"/>
  <c r="L1026" i="100" s="1"/>
  <c r="L1027" i="100" s="1"/>
  <c r="L1028" i="100" s="1"/>
  <c r="L1029" i="100" s="1"/>
  <c r="L1030" i="100" s="1"/>
  <c r="L1031" i="100" s="1"/>
  <c r="L1032" i="100" s="1"/>
  <c r="L1033" i="100" s="1"/>
  <c r="L1034" i="100" s="1"/>
  <c r="L1035" i="100" s="1"/>
  <c r="L1036" i="100" s="1"/>
  <c r="L1037" i="100" s="1"/>
  <c r="L1038" i="100" s="1"/>
  <c r="L1039" i="100" s="1"/>
  <c r="L1040" i="100" s="1"/>
  <c r="L1041" i="100" s="1"/>
  <c r="L1042" i="100" s="1"/>
  <c r="L1043" i="100" s="1"/>
  <c r="L1044" i="100" s="1"/>
  <c r="L1045" i="100" s="1"/>
  <c r="L1046" i="100" s="1"/>
  <c r="L1047" i="100" s="1"/>
  <c r="L1048" i="100" s="1"/>
  <c r="L1049" i="100" s="1"/>
  <c r="L1050" i="100" s="1"/>
  <c r="L1051" i="100" s="1"/>
  <c r="L1052" i="100" s="1"/>
  <c r="L1053" i="100" s="1"/>
  <c r="L1054" i="100" s="1"/>
  <c r="L1055" i="100" s="1"/>
  <c r="L1056" i="100" s="1"/>
  <c r="L1057" i="100" s="1"/>
  <c r="L1058" i="100" s="1"/>
  <c r="L1059" i="100" s="1"/>
  <c r="L1060" i="100" s="1"/>
  <c r="L1061" i="100" s="1"/>
  <c r="L1062" i="100" s="1"/>
  <c r="L1063" i="100" s="1"/>
  <c r="L1064" i="100" s="1"/>
  <c r="L1065" i="100" s="1"/>
  <c r="L1066" i="100" s="1"/>
  <c r="L1067" i="100" s="1"/>
  <c r="L1068" i="100" s="1"/>
  <c r="L1069" i="100" s="1"/>
  <c r="L1070" i="100" s="1"/>
  <c r="L1071" i="100" s="1"/>
  <c r="L1072" i="100" s="1"/>
  <c r="L1073" i="100" s="1"/>
  <c r="L1074" i="100" s="1"/>
  <c r="L1075" i="100" s="1"/>
  <c r="L1076" i="100" s="1"/>
  <c r="L1077" i="100" s="1"/>
  <c r="L1078" i="100" s="1"/>
  <c r="L1079" i="100" s="1"/>
  <c r="L1080" i="100" s="1"/>
  <c r="L1081" i="100" s="1"/>
  <c r="L1082" i="100" s="1"/>
  <c r="L1083" i="100" s="1"/>
  <c r="L1084" i="100" s="1"/>
  <c r="L1085" i="100" s="1"/>
  <c r="L1086" i="100" s="1"/>
  <c r="L1087" i="100" s="1"/>
  <c r="L1088" i="100" s="1"/>
  <c r="L1089" i="100" s="1"/>
  <c r="L1090" i="100" s="1"/>
  <c r="L1091" i="100" s="1"/>
  <c r="L1092" i="100" s="1"/>
  <c r="L1093" i="100" s="1"/>
  <c r="L1094" i="100" s="1"/>
  <c r="L1095" i="100" s="1"/>
  <c r="L1096" i="100" s="1"/>
  <c r="L1097" i="100" s="1"/>
  <c r="L1098" i="100" s="1"/>
  <c r="L1099" i="100" s="1"/>
  <c r="L1100" i="100" s="1"/>
  <c r="L1101" i="100" s="1"/>
  <c r="L1102" i="100" s="1"/>
  <c r="L1103" i="100" s="1"/>
  <c r="L1104" i="100" s="1"/>
  <c r="L1105" i="100" s="1"/>
  <c r="L1106" i="100" s="1"/>
  <c r="L1107" i="100" s="1"/>
  <c r="L1108" i="100" s="1"/>
  <c r="L1109" i="100" s="1"/>
  <c r="L1110" i="100" s="1"/>
  <c r="L1111" i="100" s="1"/>
  <c r="L1112" i="100" s="1"/>
  <c r="L1113" i="100" s="1"/>
  <c r="L1114" i="100" s="1"/>
  <c r="L1115" i="100" s="1"/>
  <c r="L1116" i="100" s="1"/>
  <c r="L1117" i="100" s="1"/>
  <c r="L1118" i="100" s="1"/>
  <c r="L1119" i="100" s="1"/>
  <c r="L1120" i="100" s="1"/>
  <c r="L1121" i="100" s="1"/>
  <c r="L1122" i="100" s="1"/>
  <c r="L1123" i="100" s="1"/>
  <c r="L1124" i="100" s="1"/>
  <c r="L1125" i="100" s="1"/>
  <c r="L1126" i="100" s="1"/>
  <c r="L1127" i="100" s="1"/>
  <c r="L1128" i="100" s="1"/>
  <c r="L1129" i="100" s="1"/>
  <c r="L1130" i="100" s="1"/>
  <c r="L1131" i="100" s="1"/>
  <c r="L1132" i="100" s="1"/>
  <c r="L1133" i="100" s="1"/>
  <c r="L1134" i="100" s="1"/>
  <c r="L1135" i="100" s="1"/>
  <c r="L1136" i="100" s="1"/>
  <c r="L1137" i="100" s="1"/>
  <c r="L1138" i="100" s="1"/>
  <c r="L1139" i="100" s="1"/>
  <c r="L1140" i="100" s="1"/>
  <c r="L1141" i="100" s="1"/>
  <c r="L1142" i="100" s="1"/>
  <c r="L1143" i="100" s="1"/>
  <c r="L1144" i="100" s="1"/>
  <c r="L1145" i="100" s="1"/>
  <c r="L1146" i="100" s="1"/>
  <c r="L1147" i="100" s="1"/>
  <c r="L1148" i="100" s="1"/>
  <c r="L1149" i="100" s="1"/>
  <c r="L1150" i="100" s="1"/>
  <c r="L1151" i="100" s="1"/>
  <c r="L1152" i="100" s="1"/>
  <c r="L1153" i="100" s="1"/>
  <c r="L1154" i="100" s="1"/>
  <c r="L1155" i="100" s="1"/>
  <c r="L1156" i="100" s="1"/>
  <c r="L1157" i="100" s="1"/>
  <c r="L1158" i="100" s="1"/>
  <c r="L1159" i="100" s="1"/>
  <c r="L1160" i="100" s="1"/>
  <c r="L1161" i="100" s="1"/>
  <c r="L1162" i="100" s="1"/>
  <c r="L1163" i="100" s="1"/>
  <c r="L1164" i="100" s="1"/>
  <c r="L1165" i="100" s="1"/>
  <c r="L1166" i="100" s="1"/>
  <c r="L1167" i="100" s="1"/>
  <c r="L1168" i="100" s="1"/>
  <c r="L1169" i="100" s="1"/>
  <c r="L1170" i="100" s="1"/>
  <c r="L1171" i="100" s="1"/>
  <c r="L1172" i="100" s="1"/>
  <c r="L1173" i="100" s="1"/>
  <c r="L1174" i="100" s="1"/>
  <c r="L1175" i="100" s="1"/>
  <c r="P1177" i="100" l="1"/>
  <c r="O1177" i="100"/>
  <c r="Q597" i="100" s="1"/>
  <c r="N1177" i="100"/>
  <c r="M1177" i="100"/>
  <c r="Q589" i="100" l="1"/>
  <c r="Q604" i="100"/>
  <c r="Q594" i="100"/>
  <c r="R604" i="100" l="1"/>
  <c r="S604" i="100" s="1"/>
  <c r="T604" i="100" s="1"/>
  <c r="U604" i="100" s="1"/>
  <c r="V604" i="100" s="1"/>
  <c r="W604" i="100" s="1"/>
  <c r="X604" i="100" s="1"/>
  <c r="Y604" i="100" s="1"/>
  <c r="Z604" i="100" s="1"/>
  <c r="AA604" i="100" s="1"/>
  <c r="AB604" i="100" s="1"/>
  <c r="AC604" i="100" s="1"/>
  <c r="AD604" i="100" s="1"/>
  <c r="AE604" i="100" s="1"/>
  <c r="AF604" i="100" s="1"/>
  <c r="AG604" i="100" s="1"/>
  <c r="AH604" i="100" s="1"/>
  <c r="AI604" i="100" s="1"/>
  <c r="AJ604" i="100" s="1"/>
  <c r="AK604" i="100" s="1"/>
  <c r="AL604" i="100" s="1"/>
  <c r="AM604" i="100" s="1"/>
  <c r="AN604" i="100" s="1"/>
  <c r="AO604" i="100" s="1"/>
  <c r="AP604" i="100" s="1"/>
  <c r="AQ604" i="100" s="1"/>
  <c r="AR604" i="100" s="1"/>
  <c r="AS604" i="100" s="1"/>
  <c r="AT604" i="100" s="1"/>
  <c r="AU604" i="100" s="1"/>
  <c r="AV604" i="100" s="1"/>
  <c r="AW604" i="100" s="1"/>
  <c r="AX604" i="100" s="1"/>
  <c r="AY604" i="100" s="1"/>
  <c r="AZ604" i="100" s="1"/>
  <c r="BA604" i="100" s="1"/>
  <c r="BB604" i="100" s="1"/>
  <c r="BC604" i="100" s="1"/>
  <c r="BD604" i="100" s="1"/>
  <c r="BE604" i="100" s="1"/>
  <c r="BF604" i="100" s="1"/>
  <c r="BG604" i="100" s="1"/>
  <c r="BH604" i="100" s="1"/>
  <c r="BI604" i="100" s="1"/>
  <c r="BJ604" i="100" s="1"/>
  <c r="BK604" i="100" s="1"/>
  <c r="BL604" i="100" s="1"/>
  <c r="BM604" i="100" s="1"/>
  <c r="BN604" i="100" s="1"/>
  <c r="Q600" i="100"/>
  <c r="R596" i="100"/>
  <c r="S596" i="100" s="1"/>
  <c r="T596" i="100" s="1"/>
  <c r="U596" i="100" s="1"/>
  <c r="V596" i="100" s="1"/>
  <c r="W596" i="100" s="1"/>
  <c r="X596" i="100" s="1"/>
  <c r="Y596" i="100" s="1"/>
  <c r="Z596" i="100" s="1"/>
  <c r="AA596" i="100" s="1"/>
  <c r="AB596" i="100" s="1"/>
  <c r="AC596" i="100" s="1"/>
  <c r="AD596" i="100" s="1"/>
  <c r="AE596" i="100" s="1"/>
  <c r="AF596" i="100" s="1"/>
  <c r="AG596" i="100" s="1"/>
  <c r="AH596" i="100" s="1"/>
  <c r="AI596" i="100" s="1"/>
  <c r="AJ596" i="100" s="1"/>
  <c r="AK596" i="100" s="1"/>
  <c r="AL596" i="100" s="1"/>
  <c r="AM596" i="100" s="1"/>
  <c r="AN596" i="100" s="1"/>
  <c r="AO596" i="100" s="1"/>
  <c r="AP596" i="100" s="1"/>
  <c r="AQ596" i="100" s="1"/>
  <c r="AR596" i="100" s="1"/>
  <c r="AS596" i="100" s="1"/>
  <c r="AT596" i="100" s="1"/>
  <c r="AU596" i="100" s="1"/>
  <c r="AV596" i="100" s="1"/>
  <c r="AW596" i="100" s="1"/>
  <c r="AX596" i="100" s="1"/>
  <c r="AY596" i="100" s="1"/>
  <c r="AZ596" i="100" s="1"/>
  <c r="BA596" i="100" s="1"/>
  <c r="BB596" i="100" s="1"/>
  <c r="BC596" i="100" s="1"/>
  <c r="BD596" i="100" s="1"/>
  <c r="BE596" i="100" s="1"/>
  <c r="BF596" i="100" s="1"/>
  <c r="BG596" i="100" s="1"/>
  <c r="BH596" i="100" s="1"/>
  <c r="BI596" i="100" s="1"/>
  <c r="BJ596" i="100" s="1"/>
  <c r="BK596" i="100" s="1"/>
  <c r="BL596" i="100" s="1"/>
  <c r="BM596" i="100" s="1"/>
  <c r="BN596" i="100" s="1"/>
  <c r="R594" i="100"/>
  <c r="S594" i="100" s="1"/>
  <c r="T594" i="100" s="1"/>
  <c r="U594" i="100" s="1"/>
  <c r="V594" i="100" s="1"/>
  <c r="W594" i="100" s="1"/>
  <c r="X594" i="100" s="1"/>
  <c r="Y594" i="100" s="1"/>
  <c r="Z594" i="100" s="1"/>
  <c r="AA594" i="100" s="1"/>
  <c r="AB594" i="100" s="1"/>
  <c r="AC594" i="100" s="1"/>
  <c r="AD594" i="100" s="1"/>
  <c r="AE594" i="100" s="1"/>
  <c r="AF594" i="100" s="1"/>
  <c r="AG594" i="100" s="1"/>
  <c r="AH594" i="100" s="1"/>
  <c r="AI594" i="100" s="1"/>
  <c r="AJ594" i="100" s="1"/>
  <c r="AK594" i="100" s="1"/>
  <c r="AL594" i="100" s="1"/>
  <c r="AM594" i="100" s="1"/>
  <c r="AN594" i="100" s="1"/>
  <c r="AO594" i="100" s="1"/>
  <c r="AP594" i="100" s="1"/>
  <c r="AQ594" i="100" s="1"/>
  <c r="AR594" i="100" s="1"/>
  <c r="AS594" i="100" s="1"/>
  <c r="AT594" i="100" s="1"/>
  <c r="AU594" i="100" s="1"/>
  <c r="AV594" i="100" s="1"/>
  <c r="AW594" i="100" s="1"/>
  <c r="AX594" i="100" s="1"/>
  <c r="AY594" i="100" s="1"/>
  <c r="AZ594" i="100" s="1"/>
  <c r="BA594" i="100" s="1"/>
  <c r="BB594" i="100" s="1"/>
  <c r="BC594" i="100" s="1"/>
  <c r="BD594" i="100" s="1"/>
  <c r="BE594" i="100" s="1"/>
  <c r="BF594" i="100" s="1"/>
  <c r="BG594" i="100" s="1"/>
  <c r="BH594" i="100" s="1"/>
  <c r="BI594" i="100" s="1"/>
  <c r="BJ594" i="100" s="1"/>
  <c r="BK594" i="100" s="1"/>
  <c r="BL594" i="100" s="1"/>
  <c r="BM594" i="100" s="1"/>
  <c r="BN594" i="100" s="1"/>
  <c r="R593" i="100"/>
  <c r="S593" i="100" s="1"/>
  <c r="T593" i="100" s="1"/>
  <c r="U593" i="100" s="1"/>
  <c r="V593" i="100" s="1"/>
  <c r="W593" i="100" s="1"/>
  <c r="X593" i="100" s="1"/>
  <c r="Y593" i="100" s="1"/>
  <c r="Z593" i="100" s="1"/>
  <c r="AA593" i="100" s="1"/>
  <c r="AB593" i="100" s="1"/>
  <c r="AC593" i="100" s="1"/>
  <c r="AD593" i="100" s="1"/>
  <c r="AE593" i="100" s="1"/>
  <c r="AF593" i="100" s="1"/>
  <c r="AG593" i="100" s="1"/>
  <c r="AH593" i="100" s="1"/>
  <c r="AI593" i="100" s="1"/>
  <c r="AJ593" i="100" s="1"/>
  <c r="AK593" i="100" s="1"/>
  <c r="AL593" i="100" s="1"/>
  <c r="AM593" i="100" s="1"/>
  <c r="AN593" i="100" s="1"/>
  <c r="AO593" i="100" s="1"/>
  <c r="AP593" i="100" s="1"/>
  <c r="AQ593" i="100" s="1"/>
  <c r="AR593" i="100" s="1"/>
  <c r="AS593" i="100" s="1"/>
  <c r="AT593" i="100" s="1"/>
  <c r="AU593" i="100" s="1"/>
  <c r="AV593" i="100" s="1"/>
  <c r="AW593" i="100" s="1"/>
  <c r="AX593" i="100" s="1"/>
  <c r="AY593" i="100" s="1"/>
  <c r="AZ593" i="100" s="1"/>
  <c r="BA593" i="100" s="1"/>
  <c r="BB593" i="100" s="1"/>
  <c r="BC593" i="100" s="1"/>
  <c r="BD593" i="100" s="1"/>
  <c r="BE593" i="100" s="1"/>
  <c r="BF593" i="100" s="1"/>
  <c r="BG593" i="100" s="1"/>
  <c r="BH593" i="100" s="1"/>
  <c r="BI593" i="100" s="1"/>
  <c r="BJ593" i="100" s="1"/>
  <c r="BK593" i="100" s="1"/>
  <c r="BL593" i="100" s="1"/>
  <c r="BM593" i="100" s="1"/>
  <c r="BN593" i="100" s="1"/>
  <c r="R592" i="100"/>
  <c r="S592" i="100" s="1"/>
  <c r="T592" i="100" s="1"/>
  <c r="U592" i="100" s="1"/>
  <c r="V592" i="100" s="1"/>
  <c r="W592" i="100" s="1"/>
  <c r="X592" i="100" s="1"/>
  <c r="Y592" i="100" s="1"/>
  <c r="Z592" i="100" s="1"/>
  <c r="AA592" i="100" s="1"/>
  <c r="AB592" i="100" s="1"/>
  <c r="AC592" i="100" s="1"/>
  <c r="AD592" i="100" s="1"/>
  <c r="AE592" i="100" s="1"/>
  <c r="AF592" i="100" s="1"/>
  <c r="AG592" i="100" s="1"/>
  <c r="AH592" i="100" s="1"/>
  <c r="AI592" i="100" s="1"/>
  <c r="AJ592" i="100" s="1"/>
  <c r="AK592" i="100" s="1"/>
  <c r="AL592" i="100" s="1"/>
  <c r="AM592" i="100" s="1"/>
  <c r="AN592" i="100" s="1"/>
  <c r="AO592" i="100" s="1"/>
  <c r="AP592" i="100" s="1"/>
  <c r="AQ592" i="100" s="1"/>
  <c r="AR592" i="100" s="1"/>
  <c r="AS592" i="100" s="1"/>
  <c r="AT592" i="100" s="1"/>
  <c r="AU592" i="100" s="1"/>
  <c r="AV592" i="100" s="1"/>
  <c r="AW592" i="100" s="1"/>
  <c r="AX592" i="100" s="1"/>
  <c r="AY592" i="100" s="1"/>
  <c r="AZ592" i="100" s="1"/>
  <c r="BA592" i="100" s="1"/>
  <c r="BB592" i="100" s="1"/>
  <c r="BC592" i="100" s="1"/>
  <c r="BD592" i="100" s="1"/>
  <c r="BE592" i="100" s="1"/>
  <c r="BF592" i="100" s="1"/>
  <c r="BG592" i="100" s="1"/>
  <c r="BH592" i="100" s="1"/>
  <c r="BI592" i="100" s="1"/>
  <c r="BJ592" i="100" s="1"/>
  <c r="BK592" i="100" s="1"/>
  <c r="BL592" i="100" s="1"/>
  <c r="BM592" i="100" s="1"/>
  <c r="BN592" i="100" s="1"/>
  <c r="Q590" i="100"/>
  <c r="Q584" i="100"/>
  <c r="Q585" i="100" s="1"/>
  <c r="Q586" i="100" s="1"/>
  <c r="Q587" i="100" s="1"/>
  <c r="R583" i="100"/>
  <c r="S583" i="100" s="1"/>
  <c r="Q576" i="100"/>
  <c r="Q577" i="100" s="1"/>
  <c r="Q578" i="100" s="1"/>
  <c r="Q579" i="100" s="1"/>
  <c r="Q580" i="100" s="1"/>
  <c r="Q581" i="100" s="1"/>
  <c r="R575" i="100"/>
  <c r="T583" i="100" l="1"/>
  <c r="T584" i="100" s="1"/>
  <c r="T585" i="100" s="1"/>
  <c r="T586" i="100" s="1"/>
  <c r="T587" i="100" s="1"/>
  <c r="S584" i="100"/>
  <c r="S585" i="100" s="1"/>
  <c r="S586" i="100" s="1"/>
  <c r="S587" i="100" s="1"/>
  <c r="R584" i="100"/>
  <c r="R585" i="100" s="1"/>
  <c r="R586" i="100" s="1"/>
  <c r="R587" i="100" s="1"/>
  <c r="U583" i="100"/>
  <c r="R576" i="100"/>
  <c r="R577" i="100" s="1"/>
  <c r="R578" i="100" s="1"/>
  <c r="R579" i="100" s="1"/>
  <c r="R580" i="100" s="1"/>
  <c r="R581" i="100" s="1"/>
  <c r="S575" i="100"/>
  <c r="Q599" i="100"/>
  <c r="R597" i="100"/>
  <c r="R589" i="100"/>
  <c r="T575" i="100" l="1"/>
  <c r="S576" i="100"/>
  <c r="S577" i="100" s="1"/>
  <c r="S578" i="100" s="1"/>
  <c r="S579" i="100" s="1"/>
  <c r="S580" i="100" s="1"/>
  <c r="S581" i="100" s="1"/>
  <c r="R598" i="100"/>
  <c r="R599" i="100" s="1"/>
  <c r="R600" i="100" s="1"/>
  <c r="S597" i="100"/>
  <c r="R590" i="100"/>
  <c r="S589" i="100"/>
  <c r="U584" i="100"/>
  <c r="U585" i="100" s="1"/>
  <c r="U586" i="100" s="1"/>
  <c r="U587" i="100" s="1"/>
  <c r="V583" i="100"/>
  <c r="T589" i="100" l="1"/>
  <c r="S590" i="100"/>
  <c r="T576" i="100"/>
  <c r="T577" i="100" s="1"/>
  <c r="T578" i="100" s="1"/>
  <c r="T579" i="100" s="1"/>
  <c r="T580" i="100" s="1"/>
  <c r="T581" i="100" s="1"/>
  <c r="U575" i="100"/>
  <c r="W583" i="100"/>
  <c r="V584" i="100"/>
  <c r="V585" i="100" s="1"/>
  <c r="V586" i="100" s="1"/>
  <c r="V587" i="100" s="1"/>
  <c r="S598" i="100"/>
  <c r="S599" i="100" s="1"/>
  <c r="S600" i="100" s="1"/>
  <c r="T597" i="100"/>
  <c r="T598" i="100" l="1"/>
  <c r="T599" i="100" s="1"/>
  <c r="T600" i="100" s="1"/>
  <c r="U597" i="100"/>
  <c r="U576" i="100"/>
  <c r="U577" i="100" s="1"/>
  <c r="U578" i="100" s="1"/>
  <c r="U579" i="100" s="1"/>
  <c r="U580" i="100" s="1"/>
  <c r="U581" i="100" s="1"/>
  <c r="V575" i="100"/>
  <c r="W584" i="100"/>
  <c r="W585" i="100" s="1"/>
  <c r="W586" i="100" s="1"/>
  <c r="W587" i="100" s="1"/>
  <c r="X583" i="100"/>
  <c r="T590" i="100"/>
  <c r="U589" i="100"/>
  <c r="V576" i="100" l="1"/>
  <c r="V577" i="100" s="1"/>
  <c r="V578" i="100" s="1"/>
  <c r="V579" i="100" s="1"/>
  <c r="V580" i="100" s="1"/>
  <c r="V581" i="100" s="1"/>
  <c r="W575" i="100"/>
  <c r="X584" i="100"/>
  <c r="X585" i="100" s="1"/>
  <c r="X586" i="100" s="1"/>
  <c r="X587" i="100" s="1"/>
  <c r="Y583" i="100"/>
  <c r="U598" i="100"/>
  <c r="U599" i="100" s="1"/>
  <c r="U600" i="100" s="1"/>
  <c r="V597" i="100"/>
  <c r="U590" i="100"/>
  <c r="V589" i="100"/>
  <c r="X159" i="100"/>
  <c r="W24" i="100"/>
  <c r="X716" i="100"/>
  <c r="X708" i="100"/>
  <c r="X271" i="100" s="1"/>
  <c r="V590" i="100" l="1"/>
  <c r="W589" i="100"/>
  <c r="Y584" i="100"/>
  <c r="Y585" i="100" s="1"/>
  <c r="Y586" i="100" s="1"/>
  <c r="Y587" i="100" s="1"/>
  <c r="Z583" i="100"/>
  <c r="V598" i="100"/>
  <c r="V599" i="100" s="1"/>
  <c r="V600" i="100" s="1"/>
  <c r="W597" i="100"/>
  <c r="X575" i="100"/>
  <c r="W576" i="100"/>
  <c r="W577" i="100" s="1"/>
  <c r="W578" i="100" s="1"/>
  <c r="W579" i="100" s="1"/>
  <c r="W580" i="100" s="1"/>
  <c r="W581" i="100" s="1"/>
  <c r="S393" i="100"/>
  <c r="T393" i="100"/>
  <c r="U393" i="100"/>
  <c r="V393" i="100"/>
  <c r="W393" i="100"/>
  <c r="X393" i="100"/>
  <c r="Y393" i="100"/>
  <c r="Z393" i="100"/>
  <c r="AA393" i="100"/>
  <c r="AB393" i="100"/>
  <c r="AC393" i="100"/>
  <c r="AD393" i="100"/>
  <c r="AE393" i="100"/>
  <c r="AF393" i="100"/>
  <c r="AG393" i="100"/>
  <c r="R393" i="100"/>
  <c r="AH386" i="100"/>
  <c r="AI386" i="100" s="1"/>
  <c r="AJ386" i="100" s="1"/>
  <c r="AK386" i="100" s="1"/>
  <c r="AL386" i="100" s="1"/>
  <c r="AM386" i="100" l="1"/>
  <c r="AN386" i="100" s="1"/>
  <c r="AO386" i="100" s="1"/>
  <c r="AP386" i="100" s="1"/>
  <c r="AQ386" i="100" s="1"/>
  <c r="AR386" i="100" s="1"/>
  <c r="AS386" i="100" s="1"/>
  <c r="AT386" i="100" s="1"/>
  <c r="AU386" i="100" s="1"/>
  <c r="AV386" i="100" s="1"/>
  <c r="AW386" i="100" s="1"/>
  <c r="AX386" i="100" s="1"/>
  <c r="AY386" i="100" s="1"/>
  <c r="AZ386" i="100" s="1"/>
  <c r="BA386" i="100" s="1"/>
  <c r="BB386" i="100" s="1"/>
  <c r="BC386" i="100" s="1"/>
  <c r="BD386" i="100" s="1"/>
  <c r="BE386" i="100" s="1"/>
  <c r="BF386" i="100" s="1"/>
  <c r="BG386" i="100" s="1"/>
  <c r="BH386" i="100" s="1"/>
  <c r="BI386" i="100" s="1"/>
  <c r="BJ386" i="100" s="1"/>
  <c r="BK386" i="100" s="1"/>
  <c r="BL386" i="100" s="1"/>
  <c r="BM386" i="100" s="1"/>
  <c r="BN386" i="100" s="1"/>
  <c r="BN393" i="100" s="1"/>
  <c r="AL393" i="100"/>
  <c r="AH393" i="100"/>
  <c r="AN393" i="100"/>
  <c r="AJ393" i="100"/>
  <c r="AI393" i="100"/>
  <c r="BF393" i="100"/>
  <c r="AT393" i="100"/>
  <c r="AO393" i="100"/>
  <c r="AK393" i="100"/>
  <c r="X597" i="100"/>
  <c r="W598" i="100"/>
  <c r="W599" i="100" s="1"/>
  <c r="W600" i="100" s="1"/>
  <c r="X589" i="100"/>
  <c r="W590" i="100"/>
  <c r="AA583" i="100"/>
  <c r="Z584" i="100"/>
  <c r="Z585" i="100" s="1"/>
  <c r="Z586" i="100" s="1"/>
  <c r="Z587" i="100" s="1"/>
  <c r="Y575" i="100"/>
  <c r="X576" i="100"/>
  <c r="X577" i="100" s="1"/>
  <c r="X578" i="100" s="1"/>
  <c r="X579" i="100" s="1"/>
  <c r="X580" i="100" s="1"/>
  <c r="X581" i="100" s="1"/>
  <c r="W38" i="100"/>
  <c r="BA393" i="100" l="1"/>
  <c r="AM393" i="100"/>
  <c r="AY393" i="100"/>
  <c r="AS393" i="100"/>
  <c r="AX393" i="100"/>
  <c r="AQ393" i="100"/>
  <c r="BH393" i="100"/>
  <c r="BE393" i="100"/>
  <c r="BI393" i="100"/>
  <c r="BL393" i="100"/>
  <c r="AW393" i="100"/>
  <c r="AP393" i="100"/>
  <c r="BG393" i="100"/>
  <c r="AR393" i="100"/>
  <c r="BK393" i="100"/>
  <c r="AV393" i="100"/>
  <c r="BJ393" i="100"/>
  <c r="AU393" i="100"/>
  <c r="AZ393" i="100"/>
  <c r="BM393" i="100"/>
  <c r="BB393" i="100"/>
  <c r="BC393" i="100"/>
  <c r="BD393" i="100"/>
  <c r="AA584" i="100"/>
  <c r="AA585" i="100" s="1"/>
  <c r="AA586" i="100" s="1"/>
  <c r="AA587" i="100" s="1"/>
  <c r="AB583" i="100"/>
  <c r="X598" i="100"/>
  <c r="X599" i="100" s="1"/>
  <c r="X600" i="100" s="1"/>
  <c r="Y597" i="100"/>
  <c r="Y576" i="100"/>
  <c r="Y577" i="100" s="1"/>
  <c r="Y578" i="100" s="1"/>
  <c r="Y579" i="100" s="1"/>
  <c r="Y580" i="100" s="1"/>
  <c r="Y581" i="100" s="1"/>
  <c r="Z575" i="100"/>
  <c r="Y589" i="100"/>
  <c r="X590" i="100"/>
  <c r="W725" i="100"/>
  <c r="W210" i="100" s="1"/>
  <c r="X210" i="100" s="1"/>
  <c r="Y210" i="100" s="1"/>
  <c r="Z210" i="100" s="1"/>
  <c r="AA210" i="100" s="1"/>
  <c r="V725" i="100"/>
  <c r="V210" i="100" s="1"/>
  <c r="U725" i="100"/>
  <c r="T725" i="100" s="1"/>
  <c r="S725" i="100" s="1"/>
  <c r="S210" i="100" s="1"/>
  <c r="AB584" i="100" l="1"/>
  <c r="AB585" i="100" s="1"/>
  <c r="AB586" i="100" s="1"/>
  <c r="AB587" i="100" s="1"/>
  <c r="AC583" i="100"/>
  <c r="Y598" i="100"/>
  <c r="Y599" i="100" s="1"/>
  <c r="Y600" i="100" s="1"/>
  <c r="Z597" i="100"/>
  <c r="Y590" i="100"/>
  <c r="Z589" i="100"/>
  <c r="Z576" i="100"/>
  <c r="Z577" i="100" s="1"/>
  <c r="Z578" i="100" s="1"/>
  <c r="Z579" i="100" s="1"/>
  <c r="Z580" i="100" s="1"/>
  <c r="Z581" i="100" s="1"/>
  <c r="AA575" i="100"/>
  <c r="T210" i="100"/>
  <c r="U210" i="100"/>
  <c r="AB210" i="100"/>
  <c r="S723" i="100"/>
  <c r="S724" i="100" s="1"/>
  <c r="R725" i="100"/>
  <c r="R210" i="100" s="1"/>
  <c r="T723" i="100"/>
  <c r="T724" i="100" s="1"/>
  <c r="F77" i="100"/>
  <c r="F41" i="100"/>
  <c r="AB575" i="100" l="1"/>
  <c r="AA576" i="100"/>
  <c r="AA577" i="100" s="1"/>
  <c r="AA578" i="100" s="1"/>
  <c r="AA579" i="100" s="1"/>
  <c r="AA580" i="100" s="1"/>
  <c r="AA581" i="100" s="1"/>
  <c r="Z598" i="100"/>
  <c r="Z599" i="100" s="1"/>
  <c r="Z600" i="100" s="1"/>
  <c r="AA597" i="100"/>
  <c r="Z590" i="100"/>
  <c r="AA589" i="100"/>
  <c r="AC584" i="100"/>
  <c r="AC585" i="100" s="1"/>
  <c r="AC586" i="100" s="1"/>
  <c r="AC587" i="100" s="1"/>
  <c r="AD583" i="100"/>
  <c r="AC210" i="100"/>
  <c r="R723" i="100"/>
  <c r="R724" i="100" s="1"/>
  <c r="Q725" i="100"/>
  <c r="Q210" i="100" s="1"/>
  <c r="D8" i="107"/>
  <c r="J17" i="107" s="1"/>
  <c r="AE583" i="100" l="1"/>
  <c r="AD584" i="100"/>
  <c r="AD585" i="100" s="1"/>
  <c r="AD586" i="100" s="1"/>
  <c r="AD587" i="100" s="1"/>
  <c r="AA598" i="100"/>
  <c r="AA599" i="100" s="1"/>
  <c r="AA600" i="100" s="1"/>
  <c r="AB597" i="100"/>
  <c r="AB589" i="100"/>
  <c r="AA590" i="100"/>
  <c r="AC575" i="100"/>
  <c r="AB576" i="100"/>
  <c r="AB577" i="100" s="1"/>
  <c r="AB578" i="100" s="1"/>
  <c r="AB579" i="100" s="1"/>
  <c r="AB580" i="100" s="1"/>
  <c r="AB581" i="100" s="1"/>
  <c r="F17" i="107"/>
  <c r="AD210" i="100"/>
  <c r="Q723" i="100"/>
  <c r="Q724" i="100" s="1"/>
  <c r="P725" i="100"/>
  <c r="L716" i="100"/>
  <c r="L720" i="100"/>
  <c r="AB598" i="100" l="1"/>
  <c r="AB599" i="100" s="1"/>
  <c r="AB600" i="100" s="1"/>
  <c r="AC597" i="100"/>
  <c r="AC576" i="100"/>
  <c r="AC577" i="100" s="1"/>
  <c r="AC578" i="100" s="1"/>
  <c r="AC579" i="100" s="1"/>
  <c r="AC580" i="100" s="1"/>
  <c r="AC581" i="100" s="1"/>
  <c r="AD575" i="100"/>
  <c r="AB590" i="100"/>
  <c r="AC589" i="100"/>
  <c r="AE584" i="100"/>
  <c r="AE585" i="100" s="1"/>
  <c r="AE586" i="100" s="1"/>
  <c r="AE587" i="100" s="1"/>
  <c r="AF583" i="100"/>
  <c r="G17" i="107"/>
  <c r="H17" i="107" s="1"/>
  <c r="AE210" i="100"/>
  <c r="O725" i="100"/>
  <c r="P723" i="100"/>
  <c r="P724" i="100" s="1"/>
  <c r="W29" i="100"/>
  <c r="AF584" i="100" l="1"/>
  <c r="AF585" i="100" s="1"/>
  <c r="AF586" i="100" s="1"/>
  <c r="AF587" i="100" s="1"/>
  <c r="AG583" i="100"/>
  <c r="AD576" i="100"/>
  <c r="AD577" i="100" s="1"/>
  <c r="AD578" i="100" s="1"/>
  <c r="AD579" i="100" s="1"/>
  <c r="AD580" i="100" s="1"/>
  <c r="AD581" i="100" s="1"/>
  <c r="AE575" i="100"/>
  <c r="AD589" i="100"/>
  <c r="AC590" i="100"/>
  <c r="AC598" i="100"/>
  <c r="AC599" i="100" s="1"/>
  <c r="AC600" i="100" s="1"/>
  <c r="AD597" i="100"/>
  <c r="I17" i="107"/>
  <c r="AF210" i="100"/>
  <c r="N725" i="100"/>
  <c r="O723" i="100"/>
  <c r="O724" i="100" s="1"/>
  <c r="W159" i="100"/>
  <c r="W156" i="100"/>
  <c r="W720" i="100"/>
  <c r="X160" i="100" l="1"/>
  <c r="AD598" i="100"/>
  <c r="AD599" i="100" s="1"/>
  <c r="AD600" i="100" s="1"/>
  <c r="AE597" i="100"/>
  <c r="AF575" i="100"/>
  <c r="AE576" i="100"/>
  <c r="AE577" i="100" s="1"/>
  <c r="AE578" i="100" s="1"/>
  <c r="AE579" i="100" s="1"/>
  <c r="AE580" i="100" s="1"/>
  <c r="AE581" i="100" s="1"/>
  <c r="AG584" i="100"/>
  <c r="AG585" i="100" s="1"/>
  <c r="AG586" i="100" s="1"/>
  <c r="AG587" i="100" s="1"/>
  <c r="AH583" i="100"/>
  <c r="AD590" i="100"/>
  <c r="AE589" i="100"/>
  <c r="AG210" i="100"/>
  <c r="M725" i="100"/>
  <c r="N723" i="100"/>
  <c r="N724" i="100" s="1"/>
  <c r="W178" i="100"/>
  <c r="W177" i="100"/>
  <c r="W708" i="100"/>
  <c r="W716" i="100"/>
  <c r="W271" i="100" l="1"/>
  <c r="W272" i="100" s="1"/>
  <c r="W351" i="100"/>
  <c r="AF589" i="100"/>
  <c r="AE590" i="100"/>
  <c r="AF576" i="100"/>
  <c r="AF577" i="100" s="1"/>
  <c r="AF578" i="100" s="1"/>
  <c r="AF579" i="100" s="1"/>
  <c r="AF580" i="100" s="1"/>
  <c r="AF581" i="100" s="1"/>
  <c r="AG575" i="100"/>
  <c r="AI583" i="100"/>
  <c r="AH584" i="100"/>
  <c r="AH585" i="100" s="1"/>
  <c r="AH586" i="100" s="1"/>
  <c r="AH587" i="100" s="1"/>
  <c r="AE598" i="100"/>
  <c r="AE599" i="100" s="1"/>
  <c r="AE600" i="100" s="1"/>
  <c r="AF597" i="100"/>
  <c r="AH210" i="100"/>
  <c r="M723" i="100"/>
  <c r="M724" i="100" s="1"/>
  <c r="L725" i="100"/>
  <c r="L723" i="100" s="1"/>
  <c r="L724" i="100" s="1"/>
  <c r="W612" i="100"/>
  <c r="AF598" i="100" l="1"/>
  <c r="AF599" i="100" s="1"/>
  <c r="AF600" i="100" s="1"/>
  <c r="AG597" i="100"/>
  <c r="AG576" i="100"/>
  <c r="AG577" i="100" s="1"/>
  <c r="AG578" i="100" s="1"/>
  <c r="AG579" i="100" s="1"/>
  <c r="AG580" i="100" s="1"/>
  <c r="AG581" i="100" s="1"/>
  <c r="AH575" i="100"/>
  <c r="AI584" i="100"/>
  <c r="AI585" i="100" s="1"/>
  <c r="AI586" i="100" s="1"/>
  <c r="AI587" i="100" s="1"/>
  <c r="AJ583" i="100"/>
  <c r="AG589" i="100"/>
  <c r="AF590" i="100"/>
  <c r="AI210" i="100"/>
  <c r="W59" i="100"/>
  <c r="W74" i="100" s="1"/>
  <c r="AH576" i="100" l="1"/>
  <c r="AH577" i="100" s="1"/>
  <c r="AH578" i="100" s="1"/>
  <c r="AH579" i="100" s="1"/>
  <c r="AH580" i="100" s="1"/>
  <c r="AH581" i="100" s="1"/>
  <c r="AI575" i="100"/>
  <c r="AG590" i="100"/>
  <c r="AH589" i="100"/>
  <c r="AJ584" i="100"/>
  <c r="AJ585" i="100" s="1"/>
  <c r="AJ586" i="100" s="1"/>
  <c r="AJ587" i="100" s="1"/>
  <c r="AK583" i="100"/>
  <c r="AG598" i="100"/>
  <c r="AG599" i="100" s="1"/>
  <c r="AG600" i="100" s="1"/>
  <c r="AH597" i="100"/>
  <c r="AJ210" i="100"/>
  <c r="AH598" i="100" l="1"/>
  <c r="AH599" i="100" s="1"/>
  <c r="AH600" i="100" s="1"/>
  <c r="AI597" i="100"/>
  <c r="AH590" i="100"/>
  <c r="AI589" i="100"/>
  <c r="AK584" i="100"/>
  <c r="AK585" i="100" s="1"/>
  <c r="AK586" i="100" s="1"/>
  <c r="AK587" i="100" s="1"/>
  <c r="AL583" i="100"/>
  <c r="AJ575" i="100"/>
  <c r="AI576" i="100"/>
  <c r="AI577" i="100" s="1"/>
  <c r="AI578" i="100" s="1"/>
  <c r="AI579" i="100" s="1"/>
  <c r="AI580" i="100" s="1"/>
  <c r="AI581" i="100" s="1"/>
  <c r="AK210" i="100"/>
  <c r="W701" i="100"/>
  <c r="AJ589" i="100" l="1"/>
  <c r="AI590" i="100"/>
  <c r="AJ576" i="100"/>
  <c r="AJ577" i="100" s="1"/>
  <c r="AJ578" i="100" s="1"/>
  <c r="AJ579" i="100" s="1"/>
  <c r="AJ580" i="100" s="1"/>
  <c r="AJ581" i="100" s="1"/>
  <c r="AK575" i="100"/>
  <c r="AM583" i="100"/>
  <c r="AL584" i="100"/>
  <c r="AL585" i="100" s="1"/>
  <c r="AL586" i="100" s="1"/>
  <c r="AL587" i="100" s="1"/>
  <c r="AI598" i="100"/>
  <c r="AI599" i="100" s="1"/>
  <c r="AI600" i="100" s="1"/>
  <c r="AJ597" i="100"/>
  <c r="AL210" i="100"/>
  <c r="W141" i="100"/>
  <c r="W140" i="100"/>
  <c r="AM584" i="100" l="1"/>
  <c r="AM585" i="100" s="1"/>
  <c r="AM586" i="100" s="1"/>
  <c r="AM587" i="100" s="1"/>
  <c r="AN583" i="100"/>
  <c r="AJ590" i="100"/>
  <c r="AK589" i="100"/>
  <c r="AJ598" i="100"/>
  <c r="AJ599" i="100" s="1"/>
  <c r="AJ600" i="100" s="1"/>
  <c r="AK597" i="100"/>
  <c r="AK576" i="100"/>
  <c r="AK577" i="100" s="1"/>
  <c r="AK578" i="100" s="1"/>
  <c r="AK579" i="100" s="1"/>
  <c r="AK580" i="100" s="1"/>
  <c r="AK581" i="100" s="1"/>
  <c r="AL575" i="100"/>
  <c r="AM210" i="100"/>
  <c r="W139" i="100"/>
  <c r="AL576" i="100" l="1"/>
  <c r="AL577" i="100" s="1"/>
  <c r="AL578" i="100" s="1"/>
  <c r="AL579" i="100" s="1"/>
  <c r="AL580" i="100" s="1"/>
  <c r="AL581" i="100" s="1"/>
  <c r="AM575" i="100"/>
  <c r="AK590" i="100"/>
  <c r="AL589" i="100"/>
  <c r="AL597" i="100"/>
  <c r="AK598" i="100"/>
  <c r="AK599" i="100" s="1"/>
  <c r="AK600" i="100" s="1"/>
  <c r="AN584" i="100"/>
  <c r="AN585" i="100" s="1"/>
  <c r="AN586" i="100" s="1"/>
  <c r="AN587" i="100" s="1"/>
  <c r="AO583" i="100"/>
  <c r="AN210" i="100"/>
  <c r="W127" i="100"/>
  <c r="W145" i="100"/>
  <c r="W144" i="100"/>
  <c r="S694" i="100"/>
  <c r="T694" i="100"/>
  <c r="U694" i="100"/>
  <c r="S693" i="100"/>
  <c r="S60" i="100" s="1"/>
  <c r="T693" i="100"/>
  <c r="T60" i="100" s="1"/>
  <c r="U693" i="100"/>
  <c r="AL598" i="100" l="1"/>
  <c r="AL599" i="100" s="1"/>
  <c r="AL600" i="100" s="1"/>
  <c r="AM597" i="100"/>
  <c r="AO584" i="100"/>
  <c r="AO585" i="100" s="1"/>
  <c r="AO586" i="100" s="1"/>
  <c r="AO587" i="100" s="1"/>
  <c r="AP583" i="100"/>
  <c r="AL590" i="100"/>
  <c r="AM589" i="100"/>
  <c r="AN575" i="100"/>
  <c r="AM576" i="100"/>
  <c r="AM577" i="100" s="1"/>
  <c r="AM578" i="100" s="1"/>
  <c r="AM579" i="100" s="1"/>
  <c r="AM580" i="100" s="1"/>
  <c r="AM581" i="100" s="1"/>
  <c r="AO210" i="100"/>
  <c r="AA144" i="100"/>
  <c r="AE144" i="100"/>
  <c r="AB144" i="100"/>
  <c r="AF144" i="100"/>
  <c r="Y144" i="100"/>
  <c r="AC144" i="100"/>
  <c r="AG144" i="100"/>
  <c r="Z144" i="100"/>
  <c r="AD144" i="100"/>
  <c r="X144" i="100"/>
  <c r="U695" i="100"/>
  <c r="T695" i="100"/>
  <c r="T458" i="100" s="1"/>
  <c r="W146" i="100"/>
  <c r="S695" i="100"/>
  <c r="S458" i="100" s="1"/>
  <c r="AQ583" i="100" l="1"/>
  <c r="AP584" i="100"/>
  <c r="AP585" i="100" s="1"/>
  <c r="AP586" i="100" s="1"/>
  <c r="AP587" i="100" s="1"/>
  <c r="AO575" i="100"/>
  <c r="AN576" i="100"/>
  <c r="AN577" i="100" s="1"/>
  <c r="AN578" i="100" s="1"/>
  <c r="AN579" i="100" s="1"/>
  <c r="AN580" i="100" s="1"/>
  <c r="AN581" i="100" s="1"/>
  <c r="AN589" i="100"/>
  <c r="AM590" i="100"/>
  <c r="AM598" i="100"/>
  <c r="AM599" i="100" s="1"/>
  <c r="AM600" i="100" s="1"/>
  <c r="AN597" i="100"/>
  <c r="AP210" i="100"/>
  <c r="T459" i="100"/>
  <c r="U458" i="100"/>
  <c r="W60" i="100"/>
  <c r="W88" i="100" s="1"/>
  <c r="V60" i="100"/>
  <c r="U60" i="100"/>
  <c r="AO589" i="100" l="1"/>
  <c r="AN590" i="100"/>
  <c r="AQ584" i="100"/>
  <c r="AQ585" i="100" s="1"/>
  <c r="AQ586" i="100" s="1"/>
  <c r="AQ587" i="100" s="1"/>
  <c r="AR583" i="100"/>
  <c r="AN598" i="100"/>
  <c r="AN599" i="100" s="1"/>
  <c r="AN600" i="100" s="1"/>
  <c r="AO597" i="100"/>
  <c r="AO576" i="100"/>
  <c r="AO577" i="100" s="1"/>
  <c r="AO578" i="100" s="1"/>
  <c r="AO579" i="100" s="1"/>
  <c r="AO580" i="100" s="1"/>
  <c r="AO581" i="100" s="1"/>
  <c r="AP575" i="100"/>
  <c r="AQ210" i="100"/>
  <c r="X374" i="100"/>
  <c r="W374" i="100"/>
  <c r="AO590" i="100" l="1"/>
  <c r="AP589" i="100"/>
  <c r="AP576" i="100"/>
  <c r="AP577" i="100" s="1"/>
  <c r="AP578" i="100" s="1"/>
  <c r="AP579" i="100" s="1"/>
  <c r="AP580" i="100" s="1"/>
  <c r="AP581" i="100" s="1"/>
  <c r="AQ575" i="100"/>
  <c r="AR584" i="100"/>
  <c r="AR585" i="100" s="1"/>
  <c r="AR586" i="100" s="1"/>
  <c r="AR587" i="100" s="1"/>
  <c r="AS583" i="100"/>
  <c r="AO598" i="100"/>
  <c r="AO599" i="100" s="1"/>
  <c r="AO600" i="100" s="1"/>
  <c r="AP597" i="100"/>
  <c r="AR210" i="100"/>
  <c r="B9" i="48"/>
  <c r="B8" i="48"/>
  <c r="AP598" i="100" l="1"/>
  <c r="AP599" i="100" s="1"/>
  <c r="AP600" i="100" s="1"/>
  <c r="AQ597" i="100"/>
  <c r="AR575" i="100"/>
  <c r="AQ576" i="100"/>
  <c r="AQ577" i="100" s="1"/>
  <c r="AQ578" i="100" s="1"/>
  <c r="AQ579" i="100" s="1"/>
  <c r="AQ580" i="100" s="1"/>
  <c r="AQ581" i="100" s="1"/>
  <c r="AS584" i="100"/>
  <c r="AS585" i="100" s="1"/>
  <c r="AS586" i="100" s="1"/>
  <c r="AS587" i="100" s="1"/>
  <c r="AT583" i="100"/>
  <c r="AP590" i="100"/>
  <c r="AQ589" i="100"/>
  <c r="AS210" i="100"/>
  <c r="T107" i="100"/>
  <c r="U104" i="100"/>
  <c r="AR576" i="100" l="1"/>
  <c r="AR577" i="100" s="1"/>
  <c r="AR578" i="100" s="1"/>
  <c r="AR579" i="100" s="1"/>
  <c r="AR580" i="100" s="1"/>
  <c r="AR581" i="100" s="1"/>
  <c r="AS575" i="100"/>
  <c r="AU583" i="100"/>
  <c r="AT584" i="100"/>
  <c r="AT585" i="100" s="1"/>
  <c r="AT586" i="100" s="1"/>
  <c r="AT587" i="100" s="1"/>
  <c r="AQ598" i="100"/>
  <c r="AQ599" i="100" s="1"/>
  <c r="AQ600" i="100" s="1"/>
  <c r="AR597" i="100"/>
  <c r="AR589" i="100"/>
  <c r="AQ590" i="100"/>
  <c r="AT210" i="100"/>
  <c r="O135" i="108"/>
  <c r="D108" i="108"/>
  <c r="D107" i="108"/>
  <c r="H108" i="108"/>
  <c r="H107" i="108"/>
  <c r="O76" i="108"/>
  <c r="H130" i="108"/>
  <c r="H131" i="108"/>
  <c r="H103" i="108"/>
  <c r="H104" i="108"/>
  <c r="D103" i="108"/>
  <c r="D104" i="108"/>
  <c r="H129" i="108"/>
  <c r="H128" i="108"/>
  <c r="H124" i="108"/>
  <c r="H123" i="108"/>
  <c r="H122" i="108"/>
  <c r="H121" i="108"/>
  <c r="H120" i="108"/>
  <c r="H119" i="108"/>
  <c r="H118" i="108"/>
  <c r="H87" i="108"/>
  <c r="D87" i="108"/>
  <c r="H86" i="108"/>
  <c r="D86" i="108"/>
  <c r="H82" i="108"/>
  <c r="H81" i="108"/>
  <c r="H80" i="108"/>
  <c r="H79" i="108"/>
  <c r="H78" i="108"/>
  <c r="D82" i="108"/>
  <c r="D81" i="108"/>
  <c r="D80" i="108"/>
  <c r="D79" i="108"/>
  <c r="D78" i="108"/>
  <c r="H65" i="108"/>
  <c r="H64" i="108"/>
  <c r="H63" i="108"/>
  <c r="H62" i="108"/>
  <c r="H61" i="108"/>
  <c r="H72" i="108"/>
  <c r="D72" i="108"/>
  <c r="H71" i="108"/>
  <c r="D71" i="108"/>
  <c r="H70" i="108"/>
  <c r="D70" i="108"/>
  <c r="H69" i="108"/>
  <c r="D69" i="108"/>
  <c r="O59" i="108"/>
  <c r="D65" i="108"/>
  <c r="D64" i="108"/>
  <c r="D63" i="108"/>
  <c r="D62" i="108"/>
  <c r="D61" i="108"/>
  <c r="AR598" i="100" l="1"/>
  <c r="AR599" i="100" s="1"/>
  <c r="AR600" i="100" s="1"/>
  <c r="AS597" i="100"/>
  <c r="AS576" i="100"/>
  <c r="AS577" i="100" s="1"/>
  <c r="AS578" i="100" s="1"/>
  <c r="AS579" i="100" s="1"/>
  <c r="AS580" i="100" s="1"/>
  <c r="AS581" i="100" s="1"/>
  <c r="AT575" i="100"/>
  <c r="AR590" i="100"/>
  <c r="AS589" i="100"/>
  <c r="AU584" i="100"/>
  <c r="AU585" i="100" s="1"/>
  <c r="AU586" i="100" s="1"/>
  <c r="AU587" i="100" s="1"/>
  <c r="AV583" i="100"/>
  <c r="AU210" i="100"/>
  <c r="R101" i="100"/>
  <c r="S101" i="100"/>
  <c r="Q101" i="100"/>
  <c r="Q103" i="100" s="1"/>
  <c r="O136" i="108" s="1"/>
  <c r="AT589" i="100" l="1"/>
  <c r="AS590" i="100"/>
  <c r="AS598" i="100"/>
  <c r="AS599" i="100" s="1"/>
  <c r="AS600" i="100" s="1"/>
  <c r="AT597" i="100"/>
  <c r="AV584" i="100"/>
  <c r="AV585" i="100" s="1"/>
  <c r="AV586" i="100" s="1"/>
  <c r="AV587" i="100" s="1"/>
  <c r="AW583" i="100"/>
  <c r="AT576" i="100"/>
  <c r="AT577" i="100" s="1"/>
  <c r="AT578" i="100" s="1"/>
  <c r="AT579" i="100" s="1"/>
  <c r="AT580" i="100" s="1"/>
  <c r="AT581" i="100" s="1"/>
  <c r="AU575" i="100"/>
  <c r="AV210" i="100"/>
  <c r="Q204" i="100"/>
  <c r="Q67" i="100"/>
  <c r="L67" i="100"/>
  <c r="M88" i="100"/>
  <c r="N88" i="100"/>
  <c r="O88" i="100"/>
  <c r="P88" i="100"/>
  <c r="Q88" i="100"/>
  <c r="Q87" i="100" s="1"/>
  <c r="L87" i="100"/>
  <c r="AW584" i="100" l="1"/>
  <c r="AW585" i="100" s="1"/>
  <c r="AW586" i="100" s="1"/>
  <c r="AW587" i="100" s="1"/>
  <c r="AX583" i="100"/>
  <c r="AT590" i="100"/>
  <c r="AU589" i="100"/>
  <c r="AV575" i="100"/>
  <c r="AU576" i="100"/>
  <c r="AU577" i="100" s="1"/>
  <c r="AU578" i="100" s="1"/>
  <c r="AU579" i="100" s="1"/>
  <c r="AU580" i="100" s="1"/>
  <c r="AU581" i="100" s="1"/>
  <c r="AT598" i="100"/>
  <c r="AT599" i="100" s="1"/>
  <c r="AT600" i="100" s="1"/>
  <c r="AU597" i="100"/>
  <c r="AW210" i="100"/>
  <c r="AY583" i="100" l="1"/>
  <c r="AX584" i="100"/>
  <c r="AX585" i="100" s="1"/>
  <c r="AX586" i="100" s="1"/>
  <c r="AX587" i="100" s="1"/>
  <c r="AW575" i="100"/>
  <c r="AV576" i="100"/>
  <c r="AV577" i="100" s="1"/>
  <c r="AV578" i="100" s="1"/>
  <c r="AV579" i="100" s="1"/>
  <c r="AV580" i="100" s="1"/>
  <c r="AV581" i="100" s="1"/>
  <c r="AU598" i="100"/>
  <c r="AU599" i="100" s="1"/>
  <c r="AU600" i="100" s="1"/>
  <c r="AV597" i="100"/>
  <c r="AV589" i="100"/>
  <c r="AU590" i="100"/>
  <c r="AX210" i="100"/>
  <c r="X31" i="100"/>
  <c r="Y30" i="100"/>
  <c r="Z30" i="100" s="1"/>
  <c r="AA30" i="100" s="1"/>
  <c r="AB30" i="100" s="1"/>
  <c r="AC30" i="100" s="1"/>
  <c r="AD30" i="100" s="1"/>
  <c r="AE30" i="100" s="1"/>
  <c r="AF30" i="100" s="1"/>
  <c r="AG30" i="100" s="1"/>
  <c r="AG31" i="100" s="1"/>
  <c r="Y26" i="100"/>
  <c r="AC168" i="100"/>
  <c r="AB168" i="100"/>
  <c r="AA168" i="100"/>
  <c r="Z168" i="100"/>
  <c r="Y168" i="100"/>
  <c r="X168" i="100"/>
  <c r="AG377" i="100"/>
  <c r="AF377" i="100"/>
  <c r="AE377" i="100"/>
  <c r="AD377" i="100"/>
  <c r="AC377" i="100"/>
  <c r="AB377" i="100"/>
  <c r="AA377" i="100"/>
  <c r="Z377" i="100"/>
  <c r="Y377" i="100"/>
  <c r="AV598" i="100" l="1"/>
  <c r="AV599" i="100" s="1"/>
  <c r="AV600" i="100" s="1"/>
  <c r="AW597" i="100"/>
  <c r="AV590" i="100"/>
  <c r="AW589" i="100"/>
  <c r="AW576" i="100"/>
  <c r="AW577" i="100" s="1"/>
  <c r="AW578" i="100" s="1"/>
  <c r="AW579" i="100" s="1"/>
  <c r="AW580" i="100" s="1"/>
  <c r="AW581" i="100" s="1"/>
  <c r="AX575" i="100"/>
  <c r="AY584" i="100"/>
  <c r="AY585" i="100" s="1"/>
  <c r="AY586" i="100" s="1"/>
  <c r="AY587" i="100" s="1"/>
  <c r="AZ583" i="100"/>
  <c r="AY210" i="100"/>
  <c r="AB31" i="100"/>
  <c r="AD31" i="100"/>
  <c r="Z31" i="100"/>
  <c r="AE31" i="100"/>
  <c r="AA31" i="100"/>
  <c r="Y31" i="100"/>
  <c r="AC31" i="100"/>
  <c r="AD168" i="100"/>
  <c r="AF31" i="100"/>
  <c r="Y27" i="100"/>
  <c r="Z26" i="100"/>
  <c r="X27" i="100"/>
  <c r="AE168" i="100"/>
  <c r="AZ584" i="100" l="1"/>
  <c r="AZ585" i="100" s="1"/>
  <c r="AZ586" i="100" s="1"/>
  <c r="AZ587" i="100" s="1"/>
  <c r="BA583" i="100"/>
  <c r="AW590" i="100"/>
  <c r="AX589" i="100"/>
  <c r="AX576" i="100"/>
  <c r="AX577" i="100" s="1"/>
  <c r="AX578" i="100" s="1"/>
  <c r="AX579" i="100" s="1"/>
  <c r="AX580" i="100" s="1"/>
  <c r="AX581" i="100" s="1"/>
  <c r="AY575" i="100"/>
  <c r="AW598" i="100"/>
  <c r="AW599" i="100" s="1"/>
  <c r="AW600" i="100" s="1"/>
  <c r="AX597" i="100"/>
  <c r="AZ210" i="100"/>
  <c r="AA26" i="100"/>
  <c r="Z27" i="100"/>
  <c r="AF168" i="100"/>
  <c r="AG168" i="100"/>
  <c r="AX598" i="100" l="1"/>
  <c r="AX599" i="100" s="1"/>
  <c r="AX600" i="100" s="1"/>
  <c r="AY597" i="100"/>
  <c r="AX590" i="100"/>
  <c r="AY589" i="100"/>
  <c r="AZ575" i="100"/>
  <c r="AY576" i="100"/>
  <c r="AY577" i="100" s="1"/>
  <c r="AY578" i="100" s="1"/>
  <c r="AY579" i="100" s="1"/>
  <c r="AY580" i="100" s="1"/>
  <c r="AY581" i="100" s="1"/>
  <c r="BA584" i="100"/>
  <c r="BA585" i="100" s="1"/>
  <c r="BA586" i="100" s="1"/>
  <c r="BA587" i="100" s="1"/>
  <c r="BB583" i="100"/>
  <c r="BA210" i="100"/>
  <c r="AB26" i="100"/>
  <c r="AA27" i="100"/>
  <c r="BA575" i="100" l="1"/>
  <c r="AZ576" i="100"/>
  <c r="AZ577" i="100" s="1"/>
  <c r="AZ578" i="100" s="1"/>
  <c r="AZ579" i="100" s="1"/>
  <c r="AZ580" i="100" s="1"/>
  <c r="AZ581" i="100" s="1"/>
  <c r="BC583" i="100"/>
  <c r="BB584" i="100"/>
  <c r="BB585" i="100" s="1"/>
  <c r="BB586" i="100" s="1"/>
  <c r="BB587" i="100" s="1"/>
  <c r="AZ589" i="100"/>
  <c r="AY590" i="100"/>
  <c r="AY598" i="100"/>
  <c r="AY599" i="100" s="1"/>
  <c r="AY600" i="100" s="1"/>
  <c r="AZ597" i="100"/>
  <c r="BB210" i="100"/>
  <c r="AC26" i="100"/>
  <c r="AB27" i="100"/>
  <c r="AZ598" i="100" l="1"/>
  <c r="AZ599" i="100" s="1"/>
  <c r="AZ600" i="100" s="1"/>
  <c r="BA597" i="100"/>
  <c r="BC584" i="100"/>
  <c r="BC585" i="100" s="1"/>
  <c r="BC586" i="100" s="1"/>
  <c r="BC587" i="100" s="1"/>
  <c r="BD583" i="100"/>
  <c r="AZ590" i="100"/>
  <c r="BA589" i="100"/>
  <c r="BA576" i="100"/>
  <c r="BA577" i="100" s="1"/>
  <c r="BA578" i="100" s="1"/>
  <c r="BA579" i="100" s="1"/>
  <c r="BA580" i="100" s="1"/>
  <c r="BA581" i="100" s="1"/>
  <c r="BB575" i="100"/>
  <c r="BC210" i="100"/>
  <c r="AC27" i="100"/>
  <c r="AD26" i="100"/>
  <c r="BA598" i="100" l="1"/>
  <c r="BA599" i="100" s="1"/>
  <c r="BA600" i="100" s="1"/>
  <c r="BB597" i="100"/>
  <c r="BB576" i="100"/>
  <c r="BB577" i="100" s="1"/>
  <c r="BB578" i="100" s="1"/>
  <c r="BB579" i="100" s="1"/>
  <c r="BB580" i="100" s="1"/>
  <c r="BB581" i="100" s="1"/>
  <c r="BC575" i="100"/>
  <c r="BE583" i="100"/>
  <c r="BD584" i="100"/>
  <c r="BD585" i="100" s="1"/>
  <c r="BD586" i="100" s="1"/>
  <c r="BD587" i="100" s="1"/>
  <c r="BB589" i="100"/>
  <c r="BA590" i="100"/>
  <c r="BD210" i="100"/>
  <c r="AE26" i="100"/>
  <c r="AD27" i="100"/>
  <c r="BE584" i="100" l="1"/>
  <c r="BE585" i="100" s="1"/>
  <c r="BE586" i="100" s="1"/>
  <c r="BE587" i="100" s="1"/>
  <c r="BF583" i="100"/>
  <c r="BD575" i="100"/>
  <c r="BC576" i="100"/>
  <c r="BC577" i="100" s="1"/>
  <c r="BC578" i="100" s="1"/>
  <c r="BC579" i="100" s="1"/>
  <c r="BC580" i="100" s="1"/>
  <c r="BC581" i="100" s="1"/>
  <c r="BB590" i="100"/>
  <c r="BC589" i="100"/>
  <c r="BB598" i="100"/>
  <c r="BB599" i="100" s="1"/>
  <c r="BB600" i="100" s="1"/>
  <c r="BC597" i="100"/>
  <c r="BE210" i="100"/>
  <c r="AF26" i="100"/>
  <c r="AE27" i="100"/>
  <c r="BD589" i="100" l="1"/>
  <c r="BC590" i="100"/>
  <c r="BG583" i="100"/>
  <c r="BF584" i="100"/>
  <c r="BF585" i="100" s="1"/>
  <c r="BF586" i="100" s="1"/>
  <c r="BF587" i="100" s="1"/>
  <c r="BC598" i="100"/>
  <c r="BC599" i="100" s="1"/>
  <c r="BC600" i="100" s="1"/>
  <c r="BD597" i="100"/>
  <c r="BD576" i="100"/>
  <c r="BD577" i="100" s="1"/>
  <c r="BD578" i="100" s="1"/>
  <c r="BD579" i="100" s="1"/>
  <c r="BD580" i="100" s="1"/>
  <c r="BD581" i="100" s="1"/>
  <c r="BE575" i="100"/>
  <c r="BF210" i="100"/>
  <c r="AG26" i="100"/>
  <c r="AG27" i="100" s="1"/>
  <c r="AF27" i="100"/>
  <c r="BE576" i="100" l="1"/>
  <c r="BE577" i="100" s="1"/>
  <c r="BE578" i="100" s="1"/>
  <c r="BE579" i="100" s="1"/>
  <c r="BE580" i="100" s="1"/>
  <c r="BE581" i="100" s="1"/>
  <c r="BF575" i="100"/>
  <c r="BG584" i="100"/>
  <c r="BG585" i="100" s="1"/>
  <c r="BG586" i="100" s="1"/>
  <c r="BG587" i="100" s="1"/>
  <c r="BH583" i="100"/>
  <c r="BD598" i="100"/>
  <c r="BD599" i="100" s="1"/>
  <c r="BD600" i="100" s="1"/>
  <c r="BE597" i="100"/>
  <c r="BE589" i="100"/>
  <c r="BD590" i="100"/>
  <c r="BG210" i="100"/>
  <c r="AG448" i="100"/>
  <c r="AF448" i="100"/>
  <c r="AE448" i="100"/>
  <c r="AD448" i="100"/>
  <c r="AC448" i="100"/>
  <c r="AB448" i="100"/>
  <c r="AA448" i="100"/>
  <c r="Z448" i="100"/>
  <c r="Y448" i="100"/>
  <c r="X448" i="100"/>
  <c r="W448" i="100"/>
  <c r="AG462" i="100"/>
  <c r="AF462" i="100"/>
  <c r="AE462" i="100"/>
  <c r="AD462" i="100"/>
  <c r="AC462" i="100"/>
  <c r="AB462" i="100"/>
  <c r="AA462" i="100"/>
  <c r="Z462" i="100"/>
  <c r="Y462" i="100"/>
  <c r="X462" i="100"/>
  <c r="AH490" i="100"/>
  <c r="AG490" i="100"/>
  <c r="AF490" i="100"/>
  <c r="AE490" i="100"/>
  <c r="AD490" i="100"/>
  <c r="AC490" i="100"/>
  <c r="AB490" i="100"/>
  <c r="AA490" i="100"/>
  <c r="Z490" i="100"/>
  <c r="Y490" i="100"/>
  <c r="X490" i="100"/>
  <c r="W490" i="100"/>
  <c r="AI489" i="100"/>
  <c r="AJ489" i="100" s="1"/>
  <c r="AK489" i="100" s="1"/>
  <c r="AL489" i="100" s="1"/>
  <c r="AM489" i="100" s="1"/>
  <c r="AN489" i="100" s="1"/>
  <c r="AO489" i="100" s="1"/>
  <c r="AP489" i="100" s="1"/>
  <c r="AQ489" i="100" s="1"/>
  <c r="AR489" i="100" s="1"/>
  <c r="AS489" i="100" s="1"/>
  <c r="AT489" i="100" s="1"/>
  <c r="AU489" i="100" s="1"/>
  <c r="AV489" i="100" s="1"/>
  <c r="AW489" i="100" s="1"/>
  <c r="AX489" i="100" s="1"/>
  <c r="AY489" i="100" s="1"/>
  <c r="AZ489" i="100" s="1"/>
  <c r="BA489" i="100" s="1"/>
  <c r="BB489" i="100" s="1"/>
  <c r="BC489" i="100" s="1"/>
  <c r="BD489" i="100" s="1"/>
  <c r="BE489" i="100" s="1"/>
  <c r="BF489" i="100" s="1"/>
  <c r="BG489" i="100" s="1"/>
  <c r="BH489" i="100" s="1"/>
  <c r="BI489" i="100" s="1"/>
  <c r="BJ489" i="100" s="1"/>
  <c r="BK489" i="100" s="1"/>
  <c r="BL489" i="100" s="1"/>
  <c r="BM489" i="100" s="1"/>
  <c r="BN489" i="100" s="1"/>
  <c r="AG145" i="100"/>
  <c r="AH145" i="100" s="1"/>
  <c r="AI145" i="100" s="1"/>
  <c r="AJ145" i="100" s="1"/>
  <c r="AK145" i="100" s="1"/>
  <c r="AL145" i="100" s="1"/>
  <c r="AM145" i="100" s="1"/>
  <c r="AN145" i="100" s="1"/>
  <c r="AO145" i="100" s="1"/>
  <c r="AP145" i="100" s="1"/>
  <c r="AQ145" i="100" s="1"/>
  <c r="AR145" i="100" s="1"/>
  <c r="AS145" i="100" s="1"/>
  <c r="AT145" i="100" s="1"/>
  <c r="AU145" i="100" s="1"/>
  <c r="AV145" i="100" s="1"/>
  <c r="AW145" i="100" s="1"/>
  <c r="AX145" i="100" s="1"/>
  <c r="AY145" i="100" s="1"/>
  <c r="AZ145" i="100" s="1"/>
  <c r="BA145" i="100" s="1"/>
  <c r="BB145" i="100" s="1"/>
  <c r="BC145" i="100" s="1"/>
  <c r="BD145" i="100" s="1"/>
  <c r="BE145" i="100" s="1"/>
  <c r="BF145" i="100" s="1"/>
  <c r="BG145" i="100" s="1"/>
  <c r="BH145" i="100" s="1"/>
  <c r="BI145" i="100" s="1"/>
  <c r="BJ145" i="100" s="1"/>
  <c r="BK145" i="100" s="1"/>
  <c r="BL145" i="100" s="1"/>
  <c r="BM145" i="100" s="1"/>
  <c r="BN145" i="100" s="1"/>
  <c r="AF145" i="100"/>
  <c r="AE145" i="100"/>
  <c r="AD145" i="100"/>
  <c r="AC145" i="100"/>
  <c r="AB145" i="100"/>
  <c r="AA145" i="100"/>
  <c r="Z145" i="100"/>
  <c r="Y145" i="100"/>
  <c r="X145" i="100"/>
  <c r="AI104" i="100"/>
  <c r="AJ104" i="100" s="1"/>
  <c r="AK104" i="100" s="1"/>
  <c r="AL104" i="100" s="1"/>
  <c r="AM104" i="100" s="1"/>
  <c r="AN104" i="100" s="1"/>
  <c r="AO104" i="100" s="1"/>
  <c r="AP104" i="100" s="1"/>
  <c r="AQ104" i="100" s="1"/>
  <c r="AR104" i="100" s="1"/>
  <c r="AS104" i="100" s="1"/>
  <c r="AT104" i="100" s="1"/>
  <c r="AU104" i="100" s="1"/>
  <c r="AV104" i="100" s="1"/>
  <c r="AW104" i="100" s="1"/>
  <c r="AX104" i="100" s="1"/>
  <c r="AY104" i="100" s="1"/>
  <c r="AZ104" i="100" s="1"/>
  <c r="BA104" i="100" s="1"/>
  <c r="BB104" i="100" s="1"/>
  <c r="BC104" i="100" s="1"/>
  <c r="BD104" i="100" s="1"/>
  <c r="BE104" i="100" s="1"/>
  <c r="BF104" i="100" s="1"/>
  <c r="BG104" i="100" s="1"/>
  <c r="BH104" i="100" s="1"/>
  <c r="BI104" i="100" s="1"/>
  <c r="BJ104" i="100" s="1"/>
  <c r="BK104" i="100" s="1"/>
  <c r="BL104" i="100" s="1"/>
  <c r="BM104" i="100" s="1"/>
  <c r="BN104" i="100" s="1"/>
  <c r="V104" i="100"/>
  <c r="W104" i="100" s="1"/>
  <c r="X104" i="100" s="1"/>
  <c r="O111" i="100"/>
  <c r="M120" i="100"/>
  <c r="N120" i="100" s="1"/>
  <c r="O120" i="100" s="1"/>
  <c r="P120" i="100" s="1"/>
  <c r="Q120" i="100" s="1"/>
  <c r="R120" i="100" s="1"/>
  <c r="S120" i="100" s="1"/>
  <c r="T115" i="100"/>
  <c r="T114" i="100"/>
  <c r="O110" i="100"/>
  <c r="M118" i="100"/>
  <c r="N118" i="100" s="1"/>
  <c r="O118" i="100" s="1"/>
  <c r="P118" i="100" s="1"/>
  <c r="Q118" i="100" s="1"/>
  <c r="R118" i="100" s="1"/>
  <c r="S118" i="100" s="1"/>
  <c r="BH584" i="100" l="1"/>
  <c r="BH585" i="100" s="1"/>
  <c r="BH586" i="100" s="1"/>
  <c r="BH587" i="100" s="1"/>
  <c r="BI583" i="100"/>
  <c r="BE590" i="100"/>
  <c r="BF589" i="100"/>
  <c r="BE598" i="100"/>
  <c r="BE599" i="100" s="1"/>
  <c r="BE600" i="100" s="1"/>
  <c r="BF597" i="100"/>
  <c r="BF576" i="100"/>
  <c r="BF577" i="100" s="1"/>
  <c r="BF578" i="100" s="1"/>
  <c r="BF579" i="100" s="1"/>
  <c r="BF580" i="100" s="1"/>
  <c r="BF581" i="100" s="1"/>
  <c r="BG575" i="100"/>
  <c r="BH210" i="100"/>
  <c r="O103" i="100"/>
  <c r="P103" i="100" s="1"/>
  <c r="Y104" i="100"/>
  <c r="Z104" i="100" s="1"/>
  <c r="AA104" i="100" s="1"/>
  <c r="AB104" i="100" s="1"/>
  <c r="AC104" i="100" s="1"/>
  <c r="AD104" i="100" s="1"/>
  <c r="AE104" i="100" s="1"/>
  <c r="AF104" i="100" s="1"/>
  <c r="AG104" i="100" s="1"/>
  <c r="Q446" i="100"/>
  <c r="R446" i="100" s="1"/>
  <c r="T691" i="100"/>
  <c r="U691" i="100"/>
  <c r="S691" i="100"/>
  <c r="S479" i="100" s="1"/>
  <c r="S553" i="100" s="1"/>
  <c r="V690" i="100"/>
  <c r="X53" i="100"/>
  <c r="X51" i="100" s="1"/>
  <c r="Y53" i="100"/>
  <c r="V70" i="104" s="1"/>
  <c r="Z53" i="100"/>
  <c r="Z51" i="100" s="1"/>
  <c r="AA53" i="100"/>
  <c r="X70" i="104" s="1"/>
  <c r="W53" i="100"/>
  <c r="T70" i="104" s="1"/>
  <c r="T53" i="100"/>
  <c r="Q70" i="104" s="1"/>
  <c r="U53" i="100"/>
  <c r="U51" i="100" s="1"/>
  <c r="V53" i="100"/>
  <c r="S70" i="104" s="1"/>
  <c r="S53" i="100"/>
  <c r="P70" i="104" s="1"/>
  <c r="B1" i="50"/>
  <c r="D31" i="108"/>
  <c r="H31" i="108"/>
  <c r="D32" i="108"/>
  <c r="H32" i="108"/>
  <c r="D33" i="108"/>
  <c r="H33" i="108"/>
  <c r="D34" i="108"/>
  <c r="H34" i="108"/>
  <c r="D35" i="108"/>
  <c r="H35" i="108"/>
  <c r="D38" i="108"/>
  <c r="H38" i="108"/>
  <c r="D39" i="108"/>
  <c r="H39" i="108"/>
  <c r="D40" i="108"/>
  <c r="H40" i="108"/>
  <c r="D41" i="108"/>
  <c r="H41" i="108"/>
  <c r="D44" i="108"/>
  <c r="H44" i="108"/>
  <c r="D45" i="108"/>
  <c r="H45" i="108"/>
  <c r="D46" i="108"/>
  <c r="H46" i="108"/>
  <c r="D47" i="108"/>
  <c r="H47" i="108"/>
  <c r="D48" i="108"/>
  <c r="H48" i="108"/>
  <c r="D51" i="108"/>
  <c r="H51" i="108"/>
  <c r="D52" i="108"/>
  <c r="H52" i="108"/>
  <c r="D55" i="108"/>
  <c r="H55" i="108"/>
  <c r="D56" i="108"/>
  <c r="H56" i="108"/>
  <c r="D92" i="108"/>
  <c r="H92" i="108"/>
  <c r="D93" i="108"/>
  <c r="H93" i="108"/>
  <c r="D94" i="108"/>
  <c r="H94" i="108"/>
  <c r="D95" i="108"/>
  <c r="H95" i="108"/>
  <c r="D96" i="108"/>
  <c r="H96" i="108"/>
  <c r="D97" i="108"/>
  <c r="H97" i="108"/>
  <c r="D98" i="108"/>
  <c r="H98" i="108"/>
  <c r="D102" i="108"/>
  <c r="H102" i="108"/>
  <c r="D7" i="107"/>
  <c r="J16" i="107" s="1"/>
  <c r="B7" i="51"/>
  <c r="B8" i="51" s="1"/>
  <c r="B9" i="51" s="1"/>
  <c r="B10" i="51" s="1"/>
  <c r="B11" i="51" s="1"/>
  <c r="B12" i="51" s="1"/>
  <c r="G13" i="51"/>
  <c r="H13" i="51"/>
  <c r="G19" i="51"/>
  <c r="H19" i="51"/>
  <c r="G22" i="51"/>
  <c r="H22" i="51"/>
  <c r="D25" i="51"/>
  <c r="E25" i="51"/>
  <c r="D26" i="51"/>
  <c r="E26" i="51"/>
  <c r="G26" i="51"/>
  <c r="H26" i="51"/>
  <c r="D27" i="51"/>
  <c r="E27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M9" i="100"/>
  <c r="M67" i="100" s="1"/>
  <c r="R9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AK13" i="100"/>
  <c r="AL13" i="100"/>
  <c r="AM13" i="100"/>
  <c r="AN13" i="100"/>
  <c r="AO13" i="100"/>
  <c r="AP13" i="100"/>
  <c r="AQ13" i="100"/>
  <c r="AR13" i="100"/>
  <c r="AS13" i="100"/>
  <c r="AT13" i="100"/>
  <c r="AU13" i="100"/>
  <c r="AV13" i="100"/>
  <c r="AW13" i="100"/>
  <c r="AX13" i="100"/>
  <c r="AY13" i="100"/>
  <c r="AZ13" i="100"/>
  <c r="BA13" i="100"/>
  <c r="BB13" i="100"/>
  <c r="BC13" i="100"/>
  <c r="BD13" i="100"/>
  <c r="BE13" i="100"/>
  <c r="BF13" i="100"/>
  <c r="BG13" i="100"/>
  <c r="BH13" i="100"/>
  <c r="BI13" i="100"/>
  <c r="BJ13" i="100"/>
  <c r="M14" i="100"/>
  <c r="N14" i="100" s="1"/>
  <c r="R14" i="100"/>
  <c r="L16" i="100"/>
  <c r="Q16" i="100"/>
  <c r="V16" i="100"/>
  <c r="L24" i="100"/>
  <c r="L25" i="100" s="1"/>
  <c r="M24" i="100"/>
  <c r="N24" i="100"/>
  <c r="O24" i="100"/>
  <c r="P24" i="100"/>
  <c r="Q24" i="100"/>
  <c r="Q25" i="100" s="1"/>
  <c r="R24" i="100"/>
  <c r="S24" i="100"/>
  <c r="T24" i="100"/>
  <c r="U24" i="100"/>
  <c r="V24" i="100"/>
  <c r="V25" i="100" s="1"/>
  <c r="AI27" i="100"/>
  <c r="AJ27" i="100" s="1"/>
  <c r="AK27" i="100" s="1"/>
  <c r="AL27" i="100" s="1"/>
  <c r="AM27" i="100" s="1"/>
  <c r="AN27" i="100" s="1"/>
  <c r="AO27" i="100" s="1"/>
  <c r="AP27" i="100" s="1"/>
  <c r="AQ27" i="100" s="1"/>
  <c r="AR27" i="100" s="1"/>
  <c r="AS27" i="100" s="1"/>
  <c r="AT27" i="100" s="1"/>
  <c r="AU27" i="100" s="1"/>
  <c r="AV27" i="100" s="1"/>
  <c r="AW27" i="100" s="1"/>
  <c r="AX27" i="100" s="1"/>
  <c r="AY27" i="100" s="1"/>
  <c r="AZ27" i="100" s="1"/>
  <c r="BA27" i="100" s="1"/>
  <c r="BB27" i="100" s="1"/>
  <c r="BC27" i="100" s="1"/>
  <c r="BD27" i="100" s="1"/>
  <c r="BE27" i="100" s="1"/>
  <c r="BF27" i="100" s="1"/>
  <c r="BG27" i="100" s="1"/>
  <c r="BH27" i="100" s="1"/>
  <c r="BI27" i="100" s="1"/>
  <c r="BJ27" i="100" s="1"/>
  <c r="BK27" i="100" s="1"/>
  <c r="BL27" i="100" s="1"/>
  <c r="BM27" i="100" s="1"/>
  <c r="BN27" i="100" s="1"/>
  <c r="L29" i="100"/>
  <c r="M29" i="100"/>
  <c r="N29" i="100"/>
  <c r="O29" i="100"/>
  <c r="P29" i="100"/>
  <c r="Q29" i="100"/>
  <c r="R29" i="100"/>
  <c r="S29" i="100"/>
  <c r="T29" i="100"/>
  <c r="U29" i="100"/>
  <c r="V29" i="100"/>
  <c r="W31" i="100" s="1"/>
  <c r="AI31" i="100"/>
  <c r="AJ31" i="100" s="1"/>
  <c r="AK31" i="100" s="1"/>
  <c r="AL31" i="100" s="1"/>
  <c r="AM31" i="100" s="1"/>
  <c r="AN31" i="100" s="1"/>
  <c r="AO31" i="100" s="1"/>
  <c r="AP31" i="100" s="1"/>
  <c r="AQ31" i="100" s="1"/>
  <c r="AR31" i="100" s="1"/>
  <c r="AS31" i="100" s="1"/>
  <c r="AT31" i="100" s="1"/>
  <c r="AU31" i="100" s="1"/>
  <c r="AV31" i="100" s="1"/>
  <c r="AW31" i="100" s="1"/>
  <c r="AX31" i="100" s="1"/>
  <c r="AY31" i="100" s="1"/>
  <c r="AZ31" i="100" s="1"/>
  <c r="BA31" i="100" s="1"/>
  <c r="BB31" i="100" s="1"/>
  <c r="BC31" i="100" s="1"/>
  <c r="BD31" i="100" s="1"/>
  <c r="BE31" i="100" s="1"/>
  <c r="BF31" i="100" s="1"/>
  <c r="BG31" i="100" s="1"/>
  <c r="BH31" i="100" s="1"/>
  <c r="BI31" i="100" s="1"/>
  <c r="BJ31" i="100" s="1"/>
  <c r="BK31" i="100" s="1"/>
  <c r="BL31" i="100" s="1"/>
  <c r="BM31" i="100" s="1"/>
  <c r="BN31" i="100" s="1"/>
  <c r="L38" i="100"/>
  <c r="M38" i="100"/>
  <c r="N38" i="100"/>
  <c r="O38" i="100"/>
  <c r="P38" i="100"/>
  <c r="Q38" i="100"/>
  <c r="Q37" i="100" s="1"/>
  <c r="R38" i="100"/>
  <c r="S38" i="100"/>
  <c r="T38" i="100"/>
  <c r="U38" i="100"/>
  <c r="V38" i="100"/>
  <c r="W166" i="100" s="1"/>
  <c r="D59" i="100" a="1"/>
  <c r="D60" i="100" s="1"/>
  <c r="L59" i="100"/>
  <c r="M59" i="100"/>
  <c r="N59" i="100"/>
  <c r="N74" i="100" s="1"/>
  <c r="O59" i="100"/>
  <c r="O74" i="100" s="1"/>
  <c r="P59" i="100"/>
  <c r="Q59" i="100"/>
  <c r="Q74" i="100" s="1"/>
  <c r="R59" i="100"/>
  <c r="R74" i="100" s="1"/>
  <c r="S59" i="100"/>
  <c r="S74" i="100" s="1"/>
  <c r="T59" i="100"/>
  <c r="T74" i="100" s="1"/>
  <c r="U59" i="100"/>
  <c r="U74" i="100" s="1"/>
  <c r="V59" i="100"/>
  <c r="V74" i="100" s="1"/>
  <c r="D66" i="100" a="1"/>
  <c r="D68" i="100" s="1"/>
  <c r="L140" i="100"/>
  <c r="M140" i="100"/>
  <c r="N140" i="100"/>
  <c r="O140" i="100"/>
  <c r="P140" i="100"/>
  <c r="Q140" i="100"/>
  <c r="O112" i="108" s="1"/>
  <c r="R140" i="100"/>
  <c r="P112" i="108" s="1"/>
  <c r="S140" i="100"/>
  <c r="T140" i="100"/>
  <c r="U140" i="100"/>
  <c r="V140" i="100"/>
  <c r="T112" i="108" s="1"/>
  <c r="L141" i="100"/>
  <c r="M141" i="100"/>
  <c r="N141" i="100"/>
  <c r="O141" i="100"/>
  <c r="P141" i="100"/>
  <c r="Q141" i="100"/>
  <c r="O113" i="108" s="1"/>
  <c r="R141" i="100"/>
  <c r="P113" i="108" s="1"/>
  <c r="S141" i="100"/>
  <c r="Q113" i="108" s="1"/>
  <c r="T141" i="100"/>
  <c r="R113" i="108" s="1"/>
  <c r="U141" i="100"/>
  <c r="S113" i="108" s="1"/>
  <c r="V141" i="100"/>
  <c r="T113" i="108" s="1"/>
  <c r="AH144" i="100"/>
  <c r="AI144" i="100" s="1"/>
  <c r="AJ144" i="100" s="1"/>
  <c r="X146" i="100"/>
  <c r="Y146" i="100"/>
  <c r="Z146" i="100"/>
  <c r="AA146" i="100"/>
  <c r="AB146" i="100"/>
  <c r="AC146" i="100"/>
  <c r="AD146" i="100"/>
  <c r="AE146" i="100"/>
  <c r="AF146" i="100"/>
  <c r="AG146" i="100"/>
  <c r="L156" i="100"/>
  <c r="L178" i="100" s="1"/>
  <c r="M156" i="100"/>
  <c r="N156" i="100"/>
  <c r="O156" i="100"/>
  <c r="P156" i="100"/>
  <c r="Q156" i="100"/>
  <c r="R156" i="100"/>
  <c r="S156" i="100"/>
  <c r="T156" i="100"/>
  <c r="U156" i="100"/>
  <c r="V156" i="100"/>
  <c r="L159" i="100"/>
  <c r="L158" i="100" s="1"/>
  <c r="L157" i="100" s="1"/>
  <c r="M159" i="100"/>
  <c r="N159" i="100"/>
  <c r="O159" i="100"/>
  <c r="P159" i="100"/>
  <c r="Q159" i="100"/>
  <c r="R159" i="100"/>
  <c r="S159" i="100"/>
  <c r="T159" i="100"/>
  <c r="U159" i="100"/>
  <c r="V159" i="100"/>
  <c r="M161" i="100"/>
  <c r="N161" i="100" s="1"/>
  <c r="O161" i="100" s="1"/>
  <c r="AI165" i="100"/>
  <c r="AJ165" i="100" s="1"/>
  <c r="AK165" i="100" s="1"/>
  <c r="AL165" i="100" s="1"/>
  <c r="AM165" i="100" s="1"/>
  <c r="AN165" i="100" s="1"/>
  <c r="AO165" i="100" s="1"/>
  <c r="AP165" i="100" s="1"/>
  <c r="AQ165" i="100" s="1"/>
  <c r="AR165" i="100" s="1"/>
  <c r="AS165" i="100" s="1"/>
  <c r="AT165" i="100" s="1"/>
  <c r="AU165" i="100" s="1"/>
  <c r="AV165" i="100" s="1"/>
  <c r="AW165" i="100" s="1"/>
  <c r="AX165" i="100" s="1"/>
  <c r="AY165" i="100" s="1"/>
  <c r="AZ165" i="100" s="1"/>
  <c r="BA165" i="100" s="1"/>
  <c r="BB165" i="100" s="1"/>
  <c r="BC165" i="100" s="1"/>
  <c r="BD165" i="100" s="1"/>
  <c r="BE165" i="100" s="1"/>
  <c r="BF165" i="100" s="1"/>
  <c r="BG165" i="100" s="1"/>
  <c r="BH165" i="100" s="1"/>
  <c r="BI165" i="100" s="1"/>
  <c r="BJ165" i="100" s="1"/>
  <c r="BK165" i="100" s="1"/>
  <c r="BL165" i="100" s="1"/>
  <c r="BM165" i="100" s="1"/>
  <c r="BN165" i="100" s="1"/>
  <c r="AI168" i="100"/>
  <c r="AJ168" i="100" s="1"/>
  <c r="AK168" i="100" s="1"/>
  <c r="AL168" i="100" s="1"/>
  <c r="AM168" i="100" s="1"/>
  <c r="AN168" i="100" s="1"/>
  <c r="AO168" i="100" s="1"/>
  <c r="AP168" i="100" s="1"/>
  <c r="AQ168" i="100" s="1"/>
  <c r="AR168" i="100" s="1"/>
  <c r="AS168" i="100" s="1"/>
  <c r="AT168" i="100" s="1"/>
  <c r="AU168" i="100" s="1"/>
  <c r="AV168" i="100" s="1"/>
  <c r="AW168" i="100" s="1"/>
  <c r="AX168" i="100" s="1"/>
  <c r="AY168" i="100" s="1"/>
  <c r="AZ168" i="100" s="1"/>
  <c r="BA168" i="100" s="1"/>
  <c r="BB168" i="100" s="1"/>
  <c r="BC168" i="100" s="1"/>
  <c r="BD168" i="100" s="1"/>
  <c r="BE168" i="100" s="1"/>
  <c r="BF168" i="100" s="1"/>
  <c r="BG168" i="100" s="1"/>
  <c r="BH168" i="100" s="1"/>
  <c r="BI168" i="100" s="1"/>
  <c r="BJ168" i="100" s="1"/>
  <c r="BK168" i="100" s="1"/>
  <c r="BL168" i="100" s="1"/>
  <c r="BM168" i="100" s="1"/>
  <c r="BN168" i="100" s="1"/>
  <c r="L171" i="100"/>
  <c r="M171" i="100"/>
  <c r="N171" i="100"/>
  <c r="O171" i="100"/>
  <c r="P171" i="100"/>
  <c r="Q171" i="100"/>
  <c r="L172" i="100"/>
  <c r="M172" i="100"/>
  <c r="N172" i="100"/>
  <c r="O172" i="100"/>
  <c r="P172" i="100"/>
  <c r="Q172" i="100"/>
  <c r="X194" i="100"/>
  <c r="X197" i="100" s="1"/>
  <c r="Q197" i="100"/>
  <c r="R197" i="100"/>
  <c r="S197" i="100"/>
  <c r="T197" i="100"/>
  <c r="U197" i="100"/>
  <c r="V197" i="100"/>
  <c r="W197" i="100"/>
  <c r="AH201" i="100"/>
  <c r="AI201" i="100" s="1"/>
  <c r="AI204" i="100" s="1"/>
  <c r="R204" i="100"/>
  <c r="S204" i="100"/>
  <c r="T204" i="100"/>
  <c r="U204" i="100"/>
  <c r="V204" i="100"/>
  <c r="W204" i="100"/>
  <c r="X204" i="100"/>
  <c r="Y204" i="100"/>
  <c r="Z204" i="100"/>
  <c r="AA204" i="100"/>
  <c r="AB204" i="100"/>
  <c r="AC204" i="100"/>
  <c r="AD204" i="100"/>
  <c r="AE204" i="100"/>
  <c r="AF204" i="100"/>
  <c r="AG204" i="100"/>
  <c r="S223" i="100"/>
  <c r="R223" i="100" s="1"/>
  <c r="Q223" i="100" s="1"/>
  <c r="U223" i="100"/>
  <c r="V223" i="100" s="1"/>
  <c r="W223" i="100" s="1"/>
  <c r="X223" i="100" s="1"/>
  <c r="Y223" i="100" s="1"/>
  <c r="Z223" i="100" s="1"/>
  <c r="AA223" i="100" s="1"/>
  <c r="AB223" i="100" s="1"/>
  <c r="AC223" i="100" s="1"/>
  <c r="AD223" i="100" s="1"/>
  <c r="AE223" i="100" s="1"/>
  <c r="AF223" i="100" s="1"/>
  <c r="AG223" i="100" s="1"/>
  <c r="AH223" i="100" s="1"/>
  <c r="AI223" i="100" s="1"/>
  <c r="AJ223" i="100" s="1"/>
  <c r="AK223" i="100" s="1"/>
  <c r="AL223" i="100" s="1"/>
  <c r="AM223" i="100" s="1"/>
  <c r="AN223" i="100" s="1"/>
  <c r="AO223" i="100" s="1"/>
  <c r="AP223" i="100" s="1"/>
  <c r="AQ223" i="100" s="1"/>
  <c r="AR223" i="100" s="1"/>
  <c r="AS223" i="100" s="1"/>
  <c r="AT223" i="100" s="1"/>
  <c r="AU223" i="100" s="1"/>
  <c r="AV223" i="100" s="1"/>
  <c r="AW223" i="100" s="1"/>
  <c r="AX223" i="100" s="1"/>
  <c r="AY223" i="100" s="1"/>
  <c r="AZ223" i="100" s="1"/>
  <c r="BA223" i="100" s="1"/>
  <c r="BB223" i="100" s="1"/>
  <c r="BC223" i="100" s="1"/>
  <c r="BD223" i="100" s="1"/>
  <c r="BE223" i="100" s="1"/>
  <c r="BF223" i="100" s="1"/>
  <c r="BG223" i="100" s="1"/>
  <c r="BH223" i="100" s="1"/>
  <c r="BI223" i="100" s="1"/>
  <c r="BJ223" i="100" s="1"/>
  <c r="BK223" i="100" s="1"/>
  <c r="BL223" i="100" s="1"/>
  <c r="BM223" i="100" s="1"/>
  <c r="BN223" i="100" s="1"/>
  <c r="R242" i="100"/>
  <c r="S242" i="100" s="1"/>
  <c r="T242" i="100" s="1"/>
  <c r="U242" i="100" s="1"/>
  <c r="V242" i="100" s="1"/>
  <c r="W242" i="100" s="1"/>
  <c r="X242" i="100" s="1"/>
  <c r="Y242" i="100" s="1"/>
  <c r="Z242" i="100" s="1"/>
  <c r="AA242" i="100" s="1"/>
  <c r="AB242" i="100" s="1"/>
  <c r="AC242" i="100" s="1"/>
  <c r="AD242" i="100" s="1"/>
  <c r="AE242" i="100" s="1"/>
  <c r="AF242" i="100" s="1"/>
  <c r="Q253" i="100"/>
  <c r="BR253" i="100"/>
  <c r="S363" i="100"/>
  <c r="T363" i="100" s="1"/>
  <c r="R364" i="100"/>
  <c r="R374" i="100"/>
  <c r="S374" i="100"/>
  <c r="T374" i="100"/>
  <c r="U374" i="100"/>
  <c r="V374" i="100"/>
  <c r="AI377" i="100"/>
  <c r="AJ377" i="100" s="1"/>
  <c r="AK377" i="100" s="1"/>
  <c r="AL377" i="100" s="1"/>
  <c r="AM377" i="100" s="1"/>
  <c r="AN377" i="100" s="1"/>
  <c r="AO377" i="100" s="1"/>
  <c r="AP377" i="100" s="1"/>
  <c r="AQ377" i="100" s="1"/>
  <c r="AR377" i="100" s="1"/>
  <c r="AS377" i="100" s="1"/>
  <c r="AT377" i="100" s="1"/>
  <c r="AU377" i="100" s="1"/>
  <c r="AV377" i="100" s="1"/>
  <c r="AW377" i="100" s="1"/>
  <c r="AX377" i="100" s="1"/>
  <c r="AY377" i="100" s="1"/>
  <c r="AZ377" i="100" s="1"/>
  <c r="BA377" i="100" s="1"/>
  <c r="BB377" i="100" s="1"/>
  <c r="BC377" i="100" s="1"/>
  <c r="BD377" i="100" s="1"/>
  <c r="BE377" i="100" s="1"/>
  <c r="BF377" i="100" s="1"/>
  <c r="BG377" i="100" s="1"/>
  <c r="BH377" i="100" s="1"/>
  <c r="BI377" i="100" s="1"/>
  <c r="BJ377" i="100" s="1"/>
  <c r="BK377" i="100" s="1"/>
  <c r="BL377" i="100" s="1"/>
  <c r="BM377" i="100" s="1"/>
  <c r="BN377" i="100" s="1"/>
  <c r="R382" i="100"/>
  <c r="S382" i="100" s="1"/>
  <c r="T382" i="100" s="1"/>
  <c r="U382" i="100" s="1"/>
  <c r="V382" i="100" s="1"/>
  <c r="W382" i="100" s="1"/>
  <c r="X382" i="100" s="1"/>
  <c r="Y382" i="100" s="1"/>
  <c r="Z382" i="100" s="1"/>
  <c r="AA382" i="100" s="1"/>
  <c r="AB382" i="100" s="1"/>
  <c r="AC382" i="100" s="1"/>
  <c r="AD382" i="100" s="1"/>
  <c r="AE382" i="100" s="1"/>
  <c r="AF382" i="100" s="1"/>
  <c r="AG382" i="100" s="1"/>
  <c r="AH382" i="100" s="1"/>
  <c r="AI382" i="100" s="1"/>
  <c r="AH424" i="100"/>
  <c r="AI424" i="100" s="1"/>
  <c r="AJ424" i="100" s="1"/>
  <c r="AK424" i="100" s="1"/>
  <c r="AL424" i="100" s="1"/>
  <c r="AM424" i="100" s="1"/>
  <c r="AN424" i="100" s="1"/>
  <c r="AO424" i="100" s="1"/>
  <c r="AP424" i="100" s="1"/>
  <c r="AQ424" i="100" s="1"/>
  <c r="AR424" i="100" s="1"/>
  <c r="AS424" i="100" s="1"/>
  <c r="AT424" i="100" s="1"/>
  <c r="AU424" i="100" s="1"/>
  <c r="AV424" i="100" s="1"/>
  <c r="AW424" i="100" s="1"/>
  <c r="AX424" i="100" s="1"/>
  <c r="AY424" i="100" s="1"/>
  <c r="AZ424" i="100" s="1"/>
  <c r="BA424" i="100" s="1"/>
  <c r="BB424" i="100" s="1"/>
  <c r="BC424" i="100" s="1"/>
  <c r="BD424" i="100" s="1"/>
  <c r="BE424" i="100" s="1"/>
  <c r="BF424" i="100" s="1"/>
  <c r="BG424" i="100" s="1"/>
  <c r="BH424" i="100" s="1"/>
  <c r="BI424" i="100" s="1"/>
  <c r="BJ424" i="100" s="1"/>
  <c r="BK424" i="100" s="1"/>
  <c r="BL424" i="100" s="1"/>
  <c r="BM424" i="100" s="1"/>
  <c r="BN424" i="100" s="1"/>
  <c r="Q433" i="100"/>
  <c r="R433" i="100" s="1"/>
  <c r="S433" i="100" s="1"/>
  <c r="Q434" i="100"/>
  <c r="R434" i="100" s="1"/>
  <c r="S434" i="100" s="1"/>
  <c r="T434" i="100" s="1"/>
  <c r="U434" i="100" s="1"/>
  <c r="V434" i="100" s="1"/>
  <c r="AI448" i="100"/>
  <c r="AJ448" i="100" s="1"/>
  <c r="AK448" i="100" s="1"/>
  <c r="AL448" i="100" s="1"/>
  <c r="AM448" i="100" s="1"/>
  <c r="AN448" i="100" s="1"/>
  <c r="AO448" i="100" s="1"/>
  <c r="AP448" i="100" s="1"/>
  <c r="AQ448" i="100" s="1"/>
  <c r="AR448" i="100" s="1"/>
  <c r="AS448" i="100" s="1"/>
  <c r="AT448" i="100" s="1"/>
  <c r="AU448" i="100" s="1"/>
  <c r="AV448" i="100" s="1"/>
  <c r="AW448" i="100" s="1"/>
  <c r="AX448" i="100" s="1"/>
  <c r="AY448" i="100" s="1"/>
  <c r="AZ448" i="100" s="1"/>
  <c r="BA448" i="100" s="1"/>
  <c r="BB448" i="100" s="1"/>
  <c r="BC448" i="100" s="1"/>
  <c r="BD448" i="100" s="1"/>
  <c r="BE448" i="100" s="1"/>
  <c r="BF448" i="100" s="1"/>
  <c r="BG448" i="100" s="1"/>
  <c r="BH448" i="100" s="1"/>
  <c r="BI448" i="100" s="1"/>
  <c r="BJ448" i="100" s="1"/>
  <c r="BK448" i="100" s="1"/>
  <c r="BL448" i="100" s="1"/>
  <c r="BM448" i="100" s="1"/>
  <c r="BN448" i="100" s="1"/>
  <c r="AI462" i="100"/>
  <c r="AJ462" i="100" s="1"/>
  <c r="AK462" i="100" s="1"/>
  <c r="AL462" i="100" s="1"/>
  <c r="AM462" i="100" s="1"/>
  <c r="AN462" i="100" s="1"/>
  <c r="AO462" i="100" s="1"/>
  <c r="AP462" i="100" s="1"/>
  <c r="AQ462" i="100" s="1"/>
  <c r="AR462" i="100" s="1"/>
  <c r="AS462" i="100" s="1"/>
  <c r="AT462" i="100" s="1"/>
  <c r="AU462" i="100" s="1"/>
  <c r="AV462" i="100" s="1"/>
  <c r="AW462" i="100" s="1"/>
  <c r="AX462" i="100" s="1"/>
  <c r="AY462" i="100" s="1"/>
  <c r="AZ462" i="100" s="1"/>
  <c r="BA462" i="100" s="1"/>
  <c r="BB462" i="100" s="1"/>
  <c r="BC462" i="100" s="1"/>
  <c r="BD462" i="100" s="1"/>
  <c r="BE462" i="100" s="1"/>
  <c r="BF462" i="100" s="1"/>
  <c r="BG462" i="100" s="1"/>
  <c r="BH462" i="100" s="1"/>
  <c r="BI462" i="100" s="1"/>
  <c r="BJ462" i="100" s="1"/>
  <c r="BK462" i="100" s="1"/>
  <c r="BL462" i="100" s="1"/>
  <c r="BM462" i="100" s="1"/>
  <c r="BN462" i="100" s="1"/>
  <c r="AH465" i="100"/>
  <c r="AH466" i="100" s="1"/>
  <c r="R466" i="100"/>
  <c r="R474" i="100" s="1"/>
  <c r="R482" i="100" s="1"/>
  <c r="R556" i="100" s="1"/>
  <c r="S466" i="100"/>
  <c r="S474" i="100" s="1"/>
  <c r="T466" i="100"/>
  <c r="T474" i="100" s="1"/>
  <c r="U466" i="100"/>
  <c r="U474" i="100" s="1"/>
  <c r="V466" i="100"/>
  <c r="V474" i="100" s="1"/>
  <c r="W466" i="100"/>
  <c r="W474" i="100" s="1"/>
  <c r="X466" i="100"/>
  <c r="X474" i="100" s="1"/>
  <c r="Y466" i="100"/>
  <c r="Y474" i="100" s="1"/>
  <c r="Z466" i="100"/>
  <c r="Z474" i="100" s="1"/>
  <c r="AA466" i="100"/>
  <c r="AA474" i="100" s="1"/>
  <c r="AB466" i="100"/>
  <c r="AC466" i="100"/>
  <c r="AD466" i="100"/>
  <c r="AE466" i="100"/>
  <c r="AF466" i="100"/>
  <c r="AG466" i="100"/>
  <c r="Q478" i="100"/>
  <c r="R469" i="100"/>
  <c r="R478" i="100" s="1"/>
  <c r="R552" i="100" s="1"/>
  <c r="S469" i="100"/>
  <c r="T469" i="100"/>
  <c r="U469" i="100"/>
  <c r="V469" i="100"/>
  <c r="W469" i="100"/>
  <c r="X469" i="100"/>
  <c r="Y469" i="100"/>
  <c r="Z469" i="100"/>
  <c r="AA469" i="100"/>
  <c r="AB470" i="100"/>
  <c r="AC470" i="100" s="1"/>
  <c r="AD470" i="100" s="1"/>
  <c r="AB471" i="100"/>
  <c r="AB472" i="100"/>
  <c r="R473" i="100"/>
  <c r="R481" i="100" s="1"/>
  <c r="R555" i="100" s="1"/>
  <c r="S473" i="100"/>
  <c r="T473" i="100"/>
  <c r="U473" i="100"/>
  <c r="V473" i="100"/>
  <c r="W473" i="100"/>
  <c r="X473" i="100"/>
  <c r="Y473" i="100"/>
  <c r="Z473" i="100"/>
  <c r="AA473" i="100"/>
  <c r="P479" i="100"/>
  <c r="Q479" i="100"/>
  <c r="P480" i="100"/>
  <c r="Q480" i="100"/>
  <c r="P481" i="100"/>
  <c r="Q481" i="100"/>
  <c r="P482" i="100"/>
  <c r="Q482" i="100"/>
  <c r="U488" i="100"/>
  <c r="S490" i="100"/>
  <c r="T490" i="100"/>
  <c r="AI490" i="100"/>
  <c r="AJ490" i="100" s="1"/>
  <c r="AK490" i="100" s="1"/>
  <c r="AL490" i="100" s="1"/>
  <c r="AM490" i="100" s="1"/>
  <c r="AN490" i="100" s="1"/>
  <c r="AO490" i="100" s="1"/>
  <c r="AP490" i="100" s="1"/>
  <c r="AQ490" i="100" s="1"/>
  <c r="AR490" i="100" s="1"/>
  <c r="AS490" i="100" s="1"/>
  <c r="AT490" i="100" s="1"/>
  <c r="AU490" i="100" s="1"/>
  <c r="AV490" i="100" s="1"/>
  <c r="AW490" i="100" s="1"/>
  <c r="AX490" i="100" s="1"/>
  <c r="AY490" i="100" s="1"/>
  <c r="AZ490" i="100" s="1"/>
  <c r="BA490" i="100" s="1"/>
  <c r="BB490" i="100" s="1"/>
  <c r="BC490" i="100" s="1"/>
  <c r="BD490" i="100" s="1"/>
  <c r="BE490" i="100" s="1"/>
  <c r="BF490" i="100" s="1"/>
  <c r="BG490" i="100" s="1"/>
  <c r="BH490" i="100" s="1"/>
  <c r="BI490" i="100" s="1"/>
  <c r="BJ490" i="100" s="1"/>
  <c r="BK490" i="100" s="1"/>
  <c r="BL490" i="100" s="1"/>
  <c r="BM490" i="100" s="1"/>
  <c r="BN490" i="100" s="1"/>
  <c r="J502" i="100" a="1"/>
  <c r="J509" i="100" s="1"/>
  <c r="E535" i="100"/>
  <c r="L612" i="100"/>
  <c r="M612" i="100"/>
  <c r="N612" i="100"/>
  <c r="O612" i="100"/>
  <c r="P612" i="100"/>
  <c r="Q612" i="100"/>
  <c r="R612" i="100"/>
  <c r="S612" i="100"/>
  <c r="T612" i="100"/>
  <c r="U612" i="100"/>
  <c r="V612" i="100"/>
  <c r="E698" i="100" a="1"/>
  <c r="L708" i="100"/>
  <c r="M708" i="100"/>
  <c r="M271" i="100" s="1"/>
  <c r="M272" i="100" s="1"/>
  <c r="N708" i="100"/>
  <c r="N707" i="100" s="1"/>
  <c r="N155" i="100" s="1"/>
  <c r="O708" i="100"/>
  <c r="O707" i="100" s="1"/>
  <c r="O155" i="100" s="1"/>
  <c r="P708" i="100"/>
  <c r="Q708" i="100"/>
  <c r="Q271" i="100" s="1"/>
  <c r="Q272" i="100" s="1"/>
  <c r="R708" i="100"/>
  <c r="S708" i="100"/>
  <c r="T708" i="100"/>
  <c r="T351" i="100" s="1"/>
  <c r="U708" i="100"/>
  <c r="V708" i="100"/>
  <c r="V351" i="100" s="1"/>
  <c r="V352" i="100" s="1"/>
  <c r="M716" i="100"/>
  <c r="N716" i="100"/>
  <c r="O716" i="100"/>
  <c r="P716" i="100"/>
  <c r="Q716" i="100"/>
  <c r="R716" i="100"/>
  <c r="S716" i="100"/>
  <c r="T716" i="100"/>
  <c r="U716" i="100"/>
  <c r="V716" i="100"/>
  <c r="M720" i="100"/>
  <c r="N720" i="100"/>
  <c r="O720" i="100"/>
  <c r="P720" i="100"/>
  <c r="Q720" i="100"/>
  <c r="R720" i="100"/>
  <c r="S720" i="100"/>
  <c r="T720" i="100"/>
  <c r="U720" i="100"/>
  <c r="V720" i="100"/>
  <c r="G13" i="104" a="1"/>
  <c r="G14" i="104" s="1"/>
  <c r="O70" i="104"/>
  <c r="C1" i="48"/>
  <c r="B5" i="48"/>
  <c r="B6" i="48"/>
  <c r="B10" i="48"/>
  <c r="B11" i="48"/>
  <c r="N70" i="104"/>
  <c r="P478" i="100"/>
  <c r="R479" i="100"/>
  <c r="R553" i="100" s="1"/>
  <c r="R480" i="100"/>
  <c r="R554" i="100" s="1"/>
  <c r="D101" i="108"/>
  <c r="H101" i="108"/>
  <c r="T352" i="100"/>
  <c r="W446" i="100"/>
  <c r="X351" i="100"/>
  <c r="AH451" i="100"/>
  <c r="C92" i="164" l="1" a="1"/>
  <c r="E575" i="100" a="1"/>
  <c r="R160" i="100"/>
  <c r="N160" i="100"/>
  <c r="T160" i="100"/>
  <c r="P160" i="100"/>
  <c r="U271" i="100"/>
  <c r="U272" i="100" s="1"/>
  <c r="U351" i="100"/>
  <c r="U352" i="100" s="1"/>
  <c r="P707" i="100"/>
  <c r="P155" i="100" s="1"/>
  <c r="P705" i="100"/>
  <c r="S333" i="100"/>
  <c r="S513" i="100" s="1"/>
  <c r="S160" i="100"/>
  <c r="O160" i="100"/>
  <c r="S271" i="100"/>
  <c r="S272" i="100" s="1"/>
  <c r="S351" i="100"/>
  <c r="S352" i="100" s="1"/>
  <c r="V333" i="100"/>
  <c r="V513" i="100" s="1"/>
  <c r="V160" i="100"/>
  <c r="W160" i="100"/>
  <c r="R271" i="100"/>
  <c r="R272" i="100" s="1"/>
  <c r="R351" i="100"/>
  <c r="R352" i="100" s="1"/>
  <c r="R705" i="100"/>
  <c r="U333" i="100"/>
  <c r="U513" i="100" s="1"/>
  <c r="U160" i="100"/>
  <c r="Q160" i="100"/>
  <c r="M160" i="100"/>
  <c r="BH575" i="100"/>
  <c r="BG576" i="100"/>
  <c r="BG577" i="100" s="1"/>
  <c r="BG578" i="100" s="1"/>
  <c r="BG579" i="100" s="1"/>
  <c r="BG580" i="100" s="1"/>
  <c r="BG581" i="100" s="1"/>
  <c r="BF590" i="100"/>
  <c r="BG589" i="100"/>
  <c r="BF598" i="100"/>
  <c r="BF599" i="100" s="1"/>
  <c r="BF600" i="100" s="1"/>
  <c r="BG597" i="100"/>
  <c r="BI584" i="100"/>
  <c r="BI585" i="100" s="1"/>
  <c r="BI586" i="100" s="1"/>
  <c r="BI587" i="100" s="1"/>
  <c r="BJ583" i="100"/>
  <c r="W707" i="100"/>
  <c r="W220" i="100" s="1"/>
  <c r="W713" i="100"/>
  <c r="G17" i="104"/>
  <c r="BI210" i="100"/>
  <c r="V271" i="100"/>
  <c r="V272" i="100" s="1"/>
  <c r="M16" i="100"/>
  <c r="G33" i="104"/>
  <c r="V691" i="100"/>
  <c r="V694" i="100"/>
  <c r="AC10" i="100"/>
  <c r="G55" i="164" a="1"/>
  <c r="G57" i="164" s="1"/>
  <c r="V37" i="100"/>
  <c r="T12" i="108" s="1"/>
  <c r="E538" i="100" a="1"/>
  <c r="E540" i="100" s="1"/>
  <c r="G29" i="104"/>
  <c r="T51" i="100"/>
  <c r="T50" i="100" s="1"/>
  <c r="G41" i="104"/>
  <c r="G25" i="104"/>
  <c r="G37" i="104"/>
  <c r="G21" i="104"/>
  <c r="J538" i="100" a="1"/>
  <c r="J544" i="100" s="1"/>
  <c r="G13" i="164" a="1"/>
  <c r="G16" i="164" s="1"/>
  <c r="BH15" i="100"/>
  <c r="BD15" i="100"/>
  <c r="AZ15" i="100"/>
  <c r="AV15" i="100"/>
  <c r="AR15" i="100"/>
  <c r="AN15" i="100"/>
  <c r="AJ15" i="100"/>
  <c r="AF15" i="100"/>
  <c r="AB15" i="100"/>
  <c r="X15" i="100"/>
  <c r="BH10" i="100"/>
  <c r="AV10" i="100"/>
  <c r="AN10" i="100"/>
  <c r="AJ10" i="100"/>
  <c r="G72" i="164"/>
  <c r="G77" i="164"/>
  <c r="G55" i="164"/>
  <c r="G63" i="164"/>
  <c r="G58" i="164"/>
  <c r="G68" i="164"/>
  <c r="G62" i="164"/>
  <c r="G56" i="164"/>
  <c r="G74" i="104" a="1"/>
  <c r="G86" i="104" s="1"/>
  <c r="U52" i="100"/>
  <c r="C13" i="164" a="1"/>
  <c r="C21" i="164" s="1"/>
  <c r="G39" i="104"/>
  <c r="G35" i="104"/>
  <c r="G31" i="104"/>
  <c r="G27" i="104"/>
  <c r="G23" i="104"/>
  <c r="G19" i="104"/>
  <c r="G15" i="104"/>
  <c r="G40" i="104"/>
  <c r="G36" i="104"/>
  <c r="G32" i="104"/>
  <c r="G28" i="104"/>
  <c r="G24" i="104"/>
  <c r="G20" i="104"/>
  <c r="G16" i="104"/>
  <c r="G13" i="104"/>
  <c r="C74" i="104" a="1"/>
  <c r="C95" i="104" s="1"/>
  <c r="G82" i="164"/>
  <c r="G74" i="164"/>
  <c r="G60" i="164"/>
  <c r="C13" i="104" a="1"/>
  <c r="C15" i="104" s="1"/>
  <c r="G69" i="164"/>
  <c r="G70" i="164"/>
  <c r="G64" i="164"/>
  <c r="G59" i="164"/>
  <c r="G42" i="104"/>
  <c r="G38" i="104"/>
  <c r="G34" i="104"/>
  <c r="G30" i="104"/>
  <c r="G26" i="104"/>
  <c r="G22" i="104"/>
  <c r="G18" i="104"/>
  <c r="C17" i="164"/>
  <c r="C29" i="164"/>
  <c r="C16" i="164"/>
  <c r="T531" i="100"/>
  <c r="R112" i="108"/>
  <c r="S531" i="100"/>
  <c r="Q112" i="108"/>
  <c r="C55" i="164" a="1"/>
  <c r="C73" i="164" s="1"/>
  <c r="G79" i="164"/>
  <c r="G83" i="164"/>
  <c r="G78" i="164"/>
  <c r="E502" i="100" a="1"/>
  <c r="E506" i="100" s="1"/>
  <c r="U531" i="100"/>
  <c r="S112" i="108"/>
  <c r="P166" i="100"/>
  <c r="T177" i="100"/>
  <c r="T346" i="100" s="1"/>
  <c r="T545" i="100" s="1"/>
  <c r="T166" i="100"/>
  <c r="O166" i="100"/>
  <c r="V177" i="100"/>
  <c r="V346" i="100" s="1"/>
  <c r="V545" i="100" s="1"/>
  <c r="V166" i="100"/>
  <c r="X166" i="100" s="1"/>
  <c r="Y166" i="100" s="1"/>
  <c r="Z166" i="100" s="1"/>
  <c r="AA166" i="100" s="1"/>
  <c r="AB166" i="100" s="1"/>
  <c r="AC166" i="100" s="1"/>
  <c r="AD166" i="100" s="1"/>
  <c r="AE166" i="100" s="1"/>
  <c r="AF166" i="100" s="1"/>
  <c r="AG166" i="100" s="1"/>
  <c r="AH166" i="100" s="1"/>
  <c r="AI166" i="100" s="1"/>
  <c r="AJ166" i="100" s="1"/>
  <c r="AK166" i="100" s="1"/>
  <c r="AL166" i="100" s="1"/>
  <c r="AM166" i="100" s="1"/>
  <c r="AN166" i="100" s="1"/>
  <c r="AO166" i="100" s="1"/>
  <c r="AP166" i="100" s="1"/>
  <c r="AQ166" i="100" s="1"/>
  <c r="AR166" i="100" s="1"/>
  <c r="AS166" i="100" s="1"/>
  <c r="AT166" i="100" s="1"/>
  <c r="AU166" i="100" s="1"/>
  <c r="AV166" i="100" s="1"/>
  <c r="AW166" i="100" s="1"/>
  <c r="AX166" i="100" s="1"/>
  <c r="AY166" i="100" s="1"/>
  <c r="AZ166" i="100" s="1"/>
  <c r="BA166" i="100" s="1"/>
  <c r="BB166" i="100" s="1"/>
  <c r="BC166" i="100" s="1"/>
  <c r="BD166" i="100" s="1"/>
  <c r="BE166" i="100" s="1"/>
  <c r="BF166" i="100" s="1"/>
  <c r="BG166" i="100" s="1"/>
  <c r="BH166" i="100" s="1"/>
  <c r="BI166" i="100" s="1"/>
  <c r="BJ166" i="100" s="1"/>
  <c r="BK166" i="100" s="1"/>
  <c r="BL166" i="100" s="1"/>
  <c r="BM166" i="100" s="1"/>
  <c r="BN166" i="100" s="1"/>
  <c r="R178" i="100"/>
  <c r="R347" i="100" s="1"/>
  <c r="R546" i="100" s="1"/>
  <c r="R166" i="100"/>
  <c r="N177" i="100"/>
  <c r="N166" i="100"/>
  <c r="S177" i="100"/>
  <c r="S346" i="100" s="1"/>
  <c r="S545" i="100" s="1"/>
  <c r="S166" i="100"/>
  <c r="U166" i="100"/>
  <c r="Q177" i="100"/>
  <c r="Q346" i="100" s="1"/>
  <c r="Q166" i="100"/>
  <c r="M166" i="100"/>
  <c r="R15" i="108"/>
  <c r="Q452" i="100"/>
  <c r="Q454" i="100" s="1"/>
  <c r="Q66" i="100"/>
  <c r="U88" i="100"/>
  <c r="P445" i="100"/>
  <c r="P453" i="100" s="1"/>
  <c r="P455" i="100" s="1"/>
  <c r="P74" i="100"/>
  <c r="L66" i="100"/>
  <c r="L74" i="100"/>
  <c r="S88" i="100"/>
  <c r="V67" i="100"/>
  <c r="T18" i="108" s="1"/>
  <c r="V88" i="100"/>
  <c r="V87" i="100" s="1"/>
  <c r="L177" i="100"/>
  <c r="M66" i="100"/>
  <c r="M74" i="100"/>
  <c r="AY15" i="100"/>
  <c r="P16" i="108"/>
  <c r="P76" i="108" s="1"/>
  <c r="R88" i="100"/>
  <c r="R87" i="100" s="1"/>
  <c r="R67" i="100"/>
  <c r="P18" i="108" s="1"/>
  <c r="R16" i="108"/>
  <c r="R76" i="108" s="1"/>
  <c r="T88" i="100"/>
  <c r="N9" i="100"/>
  <c r="N67" i="100" s="1"/>
  <c r="M87" i="100"/>
  <c r="Q15" i="108"/>
  <c r="S364" i="100"/>
  <c r="S15" i="108"/>
  <c r="U70" i="104"/>
  <c r="L139" i="100"/>
  <c r="L127" i="100" s="1"/>
  <c r="T452" i="100"/>
  <c r="T454" i="100" s="1"/>
  <c r="N31" i="100"/>
  <c r="S16" i="108"/>
  <c r="S76" i="108" s="1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C59" i="164"/>
  <c r="G39" i="164"/>
  <c r="G38" i="164"/>
  <c r="G22" i="164"/>
  <c r="U139" i="100"/>
  <c r="U127" i="100" s="1"/>
  <c r="Q139" i="100"/>
  <c r="Q127" i="100" s="1"/>
  <c r="O101" i="100"/>
  <c r="G23" i="164"/>
  <c r="G32" i="164"/>
  <c r="G21" i="164"/>
  <c r="G73" i="164"/>
  <c r="G84" i="164"/>
  <c r="G80" i="164"/>
  <c r="G76" i="164"/>
  <c r="G71" i="164"/>
  <c r="G65" i="164"/>
  <c r="G61" i="164"/>
  <c r="G33" i="164"/>
  <c r="V139" i="100"/>
  <c r="V145" i="100" s="1"/>
  <c r="R139" i="100"/>
  <c r="R127" i="100" s="1"/>
  <c r="W352" i="100"/>
  <c r="P271" i="100"/>
  <c r="P272" i="100" s="1"/>
  <c r="Q445" i="100"/>
  <c r="Q453" i="100" s="1"/>
  <c r="U452" i="100"/>
  <c r="U454" i="100" s="1"/>
  <c r="Y475" i="100"/>
  <c r="V375" i="100"/>
  <c r="R375" i="100"/>
  <c r="S51" i="100"/>
  <c r="S50" i="100" s="1"/>
  <c r="Q448" i="100"/>
  <c r="W51" i="100"/>
  <c r="R475" i="100"/>
  <c r="M707" i="100"/>
  <c r="M155" i="100" s="1"/>
  <c r="S535" i="100"/>
  <c r="T31" i="100"/>
  <c r="Q31" i="100"/>
  <c r="AH15" i="100"/>
  <c r="AE15" i="100"/>
  <c r="AX10" i="100"/>
  <c r="P10" i="108"/>
  <c r="P59" i="108" s="1"/>
  <c r="M158" i="100"/>
  <c r="M157" i="100" s="1"/>
  <c r="R37" i="100"/>
  <c r="P12" i="108" s="1"/>
  <c r="N271" i="100"/>
  <c r="N272" i="100" s="1"/>
  <c r="S31" i="100"/>
  <c r="O271" i="100"/>
  <c r="O272" i="100" s="1"/>
  <c r="T178" i="100"/>
  <c r="T347" i="100" s="1"/>
  <c r="T546" i="100" s="1"/>
  <c r="V475" i="100"/>
  <c r="T10" i="108"/>
  <c r="T59" i="108" s="1"/>
  <c r="M25" i="100"/>
  <c r="M27" i="100" s="1"/>
  <c r="BG15" i="100"/>
  <c r="BC15" i="100"/>
  <c r="AU15" i="100"/>
  <c r="AQ15" i="100"/>
  <c r="AM15" i="100"/>
  <c r="AI15" i="100"/>
  <c r="AA15" i="100"/>
  <c r="W15" i="100"/>
  <c r="W14" i="100" s="1"/>
  <c r="BG10" i="100"/>
  <c r="BC10" i="100"/>
  <c r="AY10" i="100"/>
  <c r="AI10" i="100"/>
  <c r="W10" i="100"/>
  <c r="W9" i="100" s="1"/>
  <c r="AK144" i="100"/>
  <c r="AL144" i="100" s="1"/>
  <c r="AJ146" i="100"/>
  <c r="V488" i="100"/>
  <c r="F16" i="107"/>
  <c r="K16" i="107"/>
  <c r="L16" i="107" s="1"/>
  <c r="M16" i="107" s="1"/>
  <c r="N16" i="107" s="1"/>
  <c r="O16" i="107" s="1"/>
  <c r="P16" i="107" s="1"/>
  <c r="Q16" i="107" s="1"/>
  <c r="R16" i="107" s="1"/>
  <c r="S16" i="107" s="1"/>
  <c r="T16" i="107" s="1"/>
  <c r="U16" i="107" s="1"/>
  <c r="V16" i="107" s="1"/>
  <c r="W16" i="107" s="1"/>
  <c r="X16" i="107" s="1"/>
  <c r="Y16" i="107" s="1"/>
  <c r="Z16" i="107" s="1"/>
  <c r="AA16" i="107" s="1"/>
  <c r="AB16" i="107" s="1"/>
  <c r="AC16" i="107" s="1"/>
  <c r="AD16" i="107" s="1"/>
  <c r="AE16" i="107" s="1"/>
  <c r="AF16" i="107" s="1"/>
  <c r="AG16" i="107" s="1"/>
  <c r="AH16" i="107" s="1"/>
  <c r="AI16" i="107" s="1"/>
  <c r="AJ16" i="107" s="1"/>
  <c r="AK16" i="107" s="1"/>
  <c r="AL16" i="107" s="1"/>
  <c r="AM16" i="107" s="1"/>
  <c r="AN16" i="107" s="1"/>
  <c r="AO16" i="107" s="1"/>
  <c r="AP16" i="107" s="1"/>
  <c r="AQ16" i="107" s="1"/>
  <c r="AR16" i="107" s="1"/>
  <c r="AS16" i="107" s="1"/>
  <c r="AT16" i="107" s="1"/>
  <c r="AU16" i="107" s="1"/>
  <c r="AV16" i="107" s="1"/>
  <c r="AW16" i="107" s="1"/>
  <c r="AX16" i="107" s="1"/>
  <c r="AY16" i="107" s="1"/>
  <c r="AZ16" i="107" s="1"/>
  <c r="BA16" i="107" s="1"/>
  <c r="T479" i="100"/>
  <c r="T553" i="100" s="1"/>
  <c r="T481" i="100"/>
  <c r="T555" i="100" s="1"/>
  <c r="T16" i="108"/>
  <c r="T76" i="108" s="1"/>
  <c r="U459" i="100"/>
  <c r="U479" i="100"/>
  <c r="U553" i="100" s="1"/>
  <c r="BI10" i="100"/>
  <c r="U178" i="100"/>
  <c r="U347" i="100" s="1"/>
  <c r="U546" i="100" s="1"/>
  <c r="U177" i="100"/>
  <c r="U346" i="100" s="1"/>
  <c r="U545" i="100" s="1"/>
  <c r="M177" i="100"/>
  <c r="M178" i="100"/>
  <c r="V66" i="100"/>
  <c r="T17" i="108" s="1"/>
  <c r="R452" i="100"/>
  <c r="R454" i="100" s="1"/>
  <c r="P15" i="108"/>
  <c r="V445" i="100"/>
  <c r="V453" i="100" s="1"/>
  <c r="V525" i="100" s="1"/>
  <c r="V452" i="100"/>
  <c r="AH204" i="100"/>
  <c r="L271" i="100"/>
  <c r="L272" i="100" s="1"/>
  <c r="L707" i="100"/>
  <c r="L155" i="100" s="1"/>
  <c r="L154" i="100" s="1"/>
  <c r="P178" i="100"/>
  <c r="P177" i="100"/>
  <c r="P139" i="100"/>
  <c r="P144" i="100" s="1"/>
  <c r="U480" i="100"/>
  <c r="U554" i="100" s="1"/>
  <c r="T478" i="100"/>
  <c r="T552" i="100" s="1"/>
  <c r="Q178" i="100"/>
  <c r="Q347" i="100" s="1"/>
  <c r="T15" i="108"/>
  <c r="U482" i="100"/>
  <c r="U556" i="100" s="1"/>
  <c r="S375" i="100"/>
  <c r="AS10" i="100"/>
  <c r="AO10" i="100"/>
  <c r="AG10" i="100"/>
  <c r="AB53" i="100"/>
  <c r="Y70" i="104" s="1"/>
  <c r="AA51" i="100"/>
  <c r="U481" i="100"/>
  <c r="U555" i="100" s="1"/>
  <c r="AB474" i="100"/>
  <c r="AI146" i="100"/>
  <c r="S139" i="100"/>
  <c r="S145" i="100" s="1"/>
  <c r="O139" i="100"/>
  <c r="M31" i="100"/>
  <c r="AF10" i="100"/>
  <c r="AB10" i="100"/>
  <c r="S178" i="100"/>
  <c r="S347" i="100" s="1"/>
  <c r="S546" i="100" s="1"/>
  <c r="W475" i="100"/>
  <c r="S475" i="100"/>
  <c r="M139" i="100"/>
  <c r="M126" i="100" s="1"/>
  <c r="V535" i="100"/>
  <c r="M37" i="100"/>
  <c r="BF15" i="100"/>
  <c r="BB15" i="100"/>
  <c r="AX15" i="100"/>
  <c r="BE10" i="100"/>
  <c r="BA10" i="100"/>
  <c r="AT10" i="100"/>
  <c r="AP10" i="100"/>
  <c r="AL10" i="100"/>
  <c r="AH10" i="100"/>
  <c r="AC471" i="100"/>
  <c r="AD471" i="100" s="1"/>
  <c r="AE471" i="100" s="1"/>
  <c r="AB469" i="100"/>
  <c r="O14" i="100"/>
  <c r="P14" i="100" s="1"/>
  <c r="Q483" i="100"/>
  <c r="U363" i="100"/>
  <c r="T364" i="100"/>
  <c r="R445" i="100"/>
  <c r="R453" i="100" s="1"/>
  <c r="R455" i="100" s="1"/>
  <c r="R448" i="100"/>
  <c r="S446" i="100"/>
  <c r="Y351" i="100"/>
  <c r="Z351" i="100" s="1"/>
  <c r="X352" i="100"/>
  <c r="AA475" i="100"/>
  <c r="T482" i="100"/>
  <c r="T556" i="100" s="1"/>
  <c r="T475" i="100"/>
  <c r="Y51" i="100"/>
  <c r="S9" i="100"/>
  <c r="S67" i="100" s="1"/>
  <c r="Q18" i="108" s="1"/>
  <c r="U50" i="100"/>
  <c r="T480" i="100"/>
  <c r="T554" i="100" s="1"/>
  <c r="AA10" i="100"/>
  <c r="P452" i="100"/>
  <c r="P454" i="100" s="1"/>
  <c r="V531" i="100"/>
  <c r="P483" i="100"/>
  <c r="Z475" i="100"/>
  <c r="R483" i="100"/>
  <c r="AI465" i="100"/>
  <c r="AI466" i="100" s="1"/>
  <c r="N158" i="100"/>
  <c r="N157" i="100" s="1"/>
  <c r="N154" i="100" s="1"/>
  <c r="N25" i="100"/>
  <c r="BD10" i="100"/>
  <c r="AZ10" i="100"/>
  <c r="AW10" i="100"/>
  <c r="AK10" i="100"/>
  <c r="Z10" i="100"/>
  <c r="S10" i="108"/>
  <c r="S59" i="108" s="1"/>
  <c r="S452" i="100"/>
  <c r="S454" i="100" s="1"/>
  <c r="R70" i="104"/>
  <c r="R177" i="100"/>
  <c r="R346" i="100" s="1"/>
  <c r="R545" i="100" s="1"/>
  <c r="N66" i="100"/>
  <c r="R31" i="100"/>
  <c r="O31" i="100"/>
  <c r="BJ10" i="100"/>
  <c r="BK10" i="100" s="1"/>
  <c r="BL10" i="100" s="1"/>
  <c r="BM10" i="100" s="1"/>
  <c r="BN10" i="100" s="1"/>
  <c r="AH146" i="100"/>
  <c r="AJ201" i="100"/>
  <c r="AK201" i="100" s="1"/>
  <c r="AM10" i="100"/>
  <c r="X475" i="100"/>
  <c r="U31" i="100"/>
  <c r="BI15" i="100"/>
  <c r="AS15" i="100"/>
  <c r="AK15" i="100"/>
  <c r="AG15" i="100"/>
  <c r="BF10" i="100"/>
  <c r="BB10" i="100"/>
  <c r="AQ10" i="100"/>
  <c r="X10" i="100"/>
  <c r="V52" i="100"/>
  <c r="J515" i="100"/>
  <c r="J510" i="100"/>
  <c r="D67" i="100"/>
  <c r="D66" i="100"/>
  <c r="D69" i="100"/>
  <c r="D70" i="100"/>
  <c r="D59" i="100"/>
  <c r="D61" i="100"/>
  <c r="D62" i="100"/>
  <c r="D63" i="100"/>
  <c r="AG242" i="100"/>
  <c r="AH242" i="100" s="1"/>
  <c r="AI242" i="100" s="1"/>
  <c r="AJ242" i="100" s="1"/>
  <c r="AK242" i="100" s="1"/>
  <c r="AL242" i="100" s="1"/>
  <c r="AM242" i="100" s="1"/>
  <c r="AN242" i="100" s="1"/>
  <c r="AO242" i="100" s="1"/>
  <c r="AP242" i="100" s="1"/>
  <c r="AQ242" i="100" s="1"/>
  <c r="AR242" i="100" s="1"/>
  <c r="AS242" i="100" s="1"/>
  <c r="AT242" i="100" s="1"/>
  <c r="AU242" i="100" s="1"/>
  <c r="AV242" i="100" s="1"/>
  <c r="AW242" i="100" s="1"/>
  <c r="AX242" i="100" s="1"/>
  <c r="AY242" i="100" s="1"/>
  <c r="AZ242" i="100" s="1"/>
  <c r="BA242" i="100" s="1"/>
  <c r="BB242" i="100" s="1"/>
  <c r="BC242" i="100" s="1"/>
  <c r="BD242" i="100" s="1"/>
  <c r="BE242" i="100" s="1"/>
  <c r="BF242" i="100" s="1"/>
  <c r="BG242" i="100" s="1"/>
  <c r="BH242" i="100" s="1"/>
  <c r="BI242" i="100" s="1"/>
  <c r="BJ242" i="100" s="1"/>
  <c r="BK242" i="100" s="1"/>
  <c r="BL242" i="100" s="1"/>
  <c r="BM242" i="100" s="1"/>
  <c r="BN242" i="100" s="1"/>
  <c r="AJ382" i="100"/>
  <c r="AE470" i="100"/>
  <c r="X446" i="100"/>
  <c r="T271" i="100"/>
  <c r="T272" i="100" s="1"/>
  <c r="J523" i="100"/>
  <c r="J530" i="100"/>
  <c r="J527" i="100"/>
  <c r="J502" i="100"/>
  <c r="J519" i="100"/>
  <c r="J508" i="100"/>
  <c r="J526" i="100"/>
  <c r="J518" i="100"/>
  <c r="J516" i="100"/>
  <c r="J528" i="100"/>
  <c r="J506" i="100"/>
  <c r="J521" i="100"/>
  <c r="J525" i="100"/>
  <c r="J514" i="100"/>
  <c r="J504" i="100"/>
  <c r="J507" i="100"/>
  <c r="T333" i="100"/>
  <c r="R333" i="100"/>
  <c r="U535" i="100"/>
  <c r="U375" i="100"/>
  <c r="T52" i="100"/>
  <c r="V31" i="100"/>
  <c r="S14" i="100"/>
  <c r="R66" i="100"/>
  <c r="P17" i="108" s="1"/>
  <c r="R16" i="100"/>
  <c r="AP15" i="100"/>
  <c r="AO15" i="100"/>
  <c r="AD15" i="100"/>
  <c r="AC15" i="100"/>
  <c r="Z15" i="100"/>
  <c r="Y15" i="100"/>
  <c r="AI451" i="100"/>
  <c r="L37" i="100"/>
  <c r="BA15" i="100"/>
  <c r="J503" i="100"/>
  <c r="J513" i="100"/>
  <c r="J529" i="100"/>
  <c r="AR10" i="100"/>
  <c r="Y10" i="100"/>
  <c r="AW15" i="100"/>
  <c r="BE15" i="100"/>
  <c r="J512" i="100"/>
  <c r="J524" i="100"/>
  <c r="E698" i="100"/>
  <c r="E700" i="100"/>
  <c r="E701" i="100"/>
  <c r="E702" i="100"/>
  <c r="S480" i="100"/>
  <c r="S554" i="100" s="1"/>
  <c r="S481" i="100"/>
  <c r="S555" i="100" s="1"/>
  <c r="S478" i="100"/>
  <c r="S552" i="100" s="1"/>
  <c r="T433" i="100"/>
  <c r="T11" i="108"/>
  <c r="R25" i="100"/>
  <c r="Q16" i="108"/>
  <c r="Q76" i="108" s="1"/>
  <c r="W434" i="100"/>
  <c r="R10" i="108"/>
  <c r="R59" i="108" s="1"/>
  <c r="U460" i="100"/>
  <c r="J505" i="100"/>
  <c r="S482" i="100"/>
  <c r="S556" i="100" s="1"/>
  <c r="AU10" i="100"/>
  <c r="J531" i="100"/>
  <c r="J511" i="100"/>
  <c r="S52" i="100"/>
  <c r="AL15" i="100"/>
  <c r="BJ15" i="100"/>
  <c r="BK15" i="100" s="1"/>
  <c r="BL15" i="100" s="1"/>
  <c r="BM15" i="100" s="1"/>
  <c r="BN15" i="100" s="1"/>
  <c r="P31" i="100"/>
  <c r="E699" i="100"/>
  <c r="AB473" i="100"/>
  <c r="AC472" i="100"/>
  <c r="U475" i="100"/>
  <c r="O178" i="100"/>
  <c r="O177" i="100"/>
  <c r="N139" i="100"/>
  <c r="N144" i="100" s="1"/>
  <c r="AE10" i="100"/>
  <c r="AD10" i="100"/>
  <c r="W70" i="104"/>
  <c r="U478" i="100"/>
  <c r="J522" i="100"/>
  <c r="J520" i="100"/>
  <c r="J517" i="100"/>
  <c r="AT15" i="100"/>
  <c r="Y194" i="100"/>
  <c r="P161" i="100"/>
  <c r="O158" i="100"/>
  <c r="O157" i="100" s="1"/>
  <c r="O154" i="100" s="1"/>
  <c r="T139" i="100"/>
  <c r="V51" i="100"/>
  <c r="V50" i="100" s="1"/>
  <c r="Q10" i="108"/>
  <c r="Q59" i="108" s="1"/>
  <c r="T535" i="100"/>
  <c r="V178" i="100"/>
  <c r="V347" i="100" s="1"/>
  <c r="V546" i="100" s="1"/>
  <c r="N178" i="100"/>
  <c r="T375" i="100"/>
  <c r="G78" i="104" l="1"/>
  <c r="C36" i="164"/>
  <c r="G81" i="164"/>
  <c r="G66" i="164"/>
  <c r="G67" i="164"/>
  <c r="E602" i="100"/>
  <c r="E581" i="100"/>
  <c r="E587" i="100"/>
  <c r="E599" i="100"/>
  <c r="E584" i="100"/>
  <c r="E575" i="100"/>
  <c r="E596" i="100"/>
  <c r="E582" i="100"/>
  <c r="E598" i="100"/>
  <c r="E592" i="100"/>
  <c r="E597" i="100"/>
  <c r="E583" i="100"/>
  <c r="E589" i="100"/>
  <c r="E580" i="100"/>
  <c r="E601" i="100"/>
  <c r="E586" i="100"/>
  <c r="E603" i="100"/>
  <c r="E577" i="100"/>
  <c r="E593" i="100"/>
  <c r="E595" i="100"/>
  <c r="E585" i="100"/>
  <c r="E590" i="100"/>
  <c r="E576" i="100"/>
  <c r="E588" i="100"/>
  <c r="E604" i="100"/>
  <c r="E579" i="100"/>
  <c r="E600" i="100"/>
  <c r="E591" i="100"/>
  <c r="E578" i="100"/>
  <c r="E594" i="100"/>
  <c r="C120" i="164"/>
  <c r="C114" i="164"/>
  <c r="C112" i="164"/>
  <c r="C98" i="164"/>
  <c r="C96" i="164"/>
  <c r="C118" i="164"/>
  <c r="C116" i="164"/>
  <c r="C106" i="164"/>
  <c r="C105" i="164"/>
  <c r="C121" i="164"/>
  <c r="C107" i="164"/>
  <c r="C110" i="164"/>
  <c r="C93" i="164"/>
  <c r="C95" i="164"/>
  <c r="C100" i="164"/>
  <c r="C113" i="164"/>
  <c r="C115" i="164"/>
  <c r="C104" i="164"/>
  <c r="C102" i="164"/>
  <c r="C119" i="164"/>
  <c r="C94" i="164"/>
  <c r="C92" i="164"/>
  <c r="C101" i="164"/>
  <c r="C117" i="164"/>
  <c r="C103" i="164"/>
  <c r="C108" i="164"/>
  <c r="C109" i="164"/>
  <c r="C111" i="164"/>
  <c r="C97" i="164"/>
  <c r="C99" i="164"/>
  <c r="V713" i="100"/>
  <c r="V712" i="100" s="1"/>
  <c r="V707" i="100" s="1"/>
  <c r="X713" i="100"/>
  <c r="Y160" i="100"/>
  <c r="BK583" i="100"/>
  <c r="BJ584" i="100"/>
  <c r="BJ585" i="100" s="1"/>
  <c r="BJ586" i="100" s="1"/>
  <c r="BJ587" i="100" s="1"/>
  <c r="BH589" i="100"/>
  <c r="BG590" i="100"/>
  <c r="BH597" i="100"/>
  <c r="BG598" i="100"/>
  <c r="BG599" i="100" s="1"/>
  <c r="BG600" i="100" s="1"/>
  <c r="BH576" i="100"/>
  <c r="BH577" i="100" s="1"/>
  <c r="BH578" i="100" s="1"/>
  <c r="BH579" i="100" s="1"/>
  <c r="BH580" i="100" s="1"/>
  <c r="BH581" i="100" s="1"/>
  <c r="BI575" i="100"/>
  <c r="W155" i="100"/>
  <c r="U713" i="100"/>
  <c r="C27" i="104"/>
  <c r="G83" i="104"/>
  <c r="G79" i="104"/>
  <c r="G85" i="104"/>
  <c r="C17" i="104"/>
  <c r="C37" i="104"/>
  <c r="G80" i="104"/>
  <c r="G84" i="104"/>
  <c r="G97" i="104"/>
  <c r="G98" i="104"/>
  <c r="G94" i="104"/>
  <c r="G102" i="104"/>
  <c r="G81" i="104"/>
  <c r="G101" i="104"/>
  <c r="G99" i="104"/>
  <c r="C18" i="104"/>
  <c r="C88" i="104"/>
  <c r="C36" i="104"/>
  <c r="C75" i="104"/>
  <c r="BJ210" i="100"/>
  <c r="E560" i="100"/>
  <c r="J543" i="100"/>
  <c r="J539" i="100"/>
  <c r="J538" i="100"/>
  <c r="J554" i="100"/>
  <c r="R144" i="100"/>
  <c r="W168" i="100"/>
  <c r="J559" i="100"/>
  <c r="J546" i="100"/>
  <c r="J545" i="100"/>
  <c r="E516" i="100"/>
  <c r="E512" i="100"/>
  <c r="E546" i="100"/>
  <c r="C39" i="104"/>
  <c r="G34" i="164"/>
  <c r="E545" i="100"/>
  <c r="E555" i="100"/>
  <c r="C23" i="104"/>
  <c r="C35" i="104"/>
  <c r="G24" i="164"/>
  <c r="G36" i="164"/>
  <c r="G17" i="164"/>
  <c r="G40" i="164"/>
  <c r="G19" i="164"/>
  <c r="G18" i="164"/>
  <c r="G41" i="164"/>
  <c r="G42" i="164"/>
  <c r="C79" i="164"/>
  <c r="C65" i="164"/>
  <c r="C28" i="104"/>
  <c r="C38" i="104"/>
  <c r="C32" i="104"/>
  <c r="C40" i="164"/>
  <c r="C22" i="164"/>
  <c r="C86" i="104"/>
  <c r="C84" i="104"/>
  <c r="G75" i="164"/>
  <c r="E557" i="100"/>
  <c r="G30" i="164"/>
  <c r="C14" i="104"/>
  <c r="C34" i="104"/>
  <c r="C16" i="104"/>
  <c r="W694" i="100"/>
  <c r="W695" i="100" s="1"/>
  <c r="W458" i="100" s="1"/>
  <c r="W460" i="100" s="1"/>
  <c r="V695" i="100"/>
  <c r="V458" i="100" s="1"/>
  <c r="W37" i="100"/>
  <c r="W87" i="100"/>
  <c r="C19" i="104"/>
  <c r="C29" i="104"/>
  <c r="G25" i="164"/>
  <c r="G27" i="164"/>
  <c r="G26" i="164"/>
  <c r="G13" i="164"/>
  <c r="C76" i="164"/>
  <c r="C74" i="164"/>
  <c r="E558" i="100"/>
  <c r="W25" i="100"/>
  <c r="W73" i="100"/>
  <c r="W126" i="100"/>
  <c r="C21" i="104"/>
  <c r="C31" i="104"/>
  <c r="G20" i="164"/>
  <c r="G28" i="164"/>
  <c r="G35" i="164"/>
  <c r="G15" i="164"/>
  <c r="G31" i="164"/>
  <c r="G14" i="164"/>
  <c r="G37" i="164"/>
  <c r="G29" i="164"/>
  <c r="C72" i="164"/>
  <c r="C58" i="164"/>
  <c r="C13" i="104"/>
  <c r="C30" i="104"/>
  <c r="C42" i="104"/>
  <c r="C24" i="104"/>
  <c r="C39" i="164"/>
  <c r="C77" i="104"/>
  <c r="C80" i="104"/>
  <c r="E561" i="100"/>
  <c r="E552" i="100"/>
  <c r="E549" i="100"/>
  <c r="E550" i="100"/>
  <c r="E547" i="100"/>
  <c r="E554" i="100"/>
  <c r="E548" i="100"/>
  <c r="E544" i="100"/>
  <c r="E541" i="100"/>
  <c r="E542" i="100"/>
  <c r="E539" i="100"/>
  <c r="E562" i="100"/>
  <c r="E567" i="100"/>
  <c r="E543" i="100"/>
  <c r="E559" i="100"/>
  <c r="E564" i="100"/>
  <c r="E565" i="100"/>
  <c r="E566" i="100"/>
  <c r="E563" i="100"/>
  <c r="E523" i="100"/>
  <c r="E553" i="100"/>
  <c r="E538" i="100"/>
  <c r="E551" i="100"/>
  <c r="E510" i="100"/>
  <c r="E556" i="100"/>
  <c r="J560" i="100"/>
  <c r="J566" i="100"/>
  <c r="J553" i="100"/>
  <c r="J563" i="100"/>
  <c r="C68" i="164"/>
  <c r="C64" i="164"/>
  <c r="C71" i="164"/>
  <c r="C55" i="164"/>
  <c r="C70" i="164"/>
  <c r="C81" i="164"/>
  <c r="C61" i="164"/>
  <c r="C30" i="164"/>
  <c r="C37" i="164"/>
  <c r="C23" i="164"/>
  <c r="C24" i="164"/>
  <c r="C18" i="164"/>
  <c r="C31" i="164"/>
  <c r="C13" i="164"/>
  <c r="C85" i="104"/>
  <c r="C76" i="104"/>
  <c r="C102" i="104"/>
  <c r="C74" i="104"/>
  <c r="C78" i="104"/>
  <c r="C90" i="104"/>
  <c r="C96" i="104"/>
  <c r="E519" i="100"/>
  <c r="E508" i="100"/>
  <c r="J548" i="100"/>
  <c r="J565" i="100"/>
  <c r="J551" i="100"/>
  <c r="J540" i="100"/>
  <c r="J558" i="100"/>
  <c r="J567" i="100"/>
  <c r="J542" i="100"/>
  <c r="J541" i="100"/>
  <c r="J555" i="100"/>
  <c r="C25" i="104"/>
  <c r="C33" i="104"/>
  <c r="C41" i="104"/>
  <c r="C42" i="164"/>
  <c r="C56" i="164"/>
  <c r="C60" i="164"/>
  <c r="C67" i="164"/>
  <c r="C84" i="164"/>
  <c r="C66" i="164"/>
  <c r="C77" i="164"/>
  <c r="C57" i="164"/>
  <c r="C20" i="104"/>
  <c r="C22" i="104"/>
  <c r="C26" i="104"/>
  <c r="C40" i="104"/>
  <c r="C35" i="164"/>
  <c r="C26" i="164"/>
  <c r="C25" i="164"/>
  <c r="C19" i="164"/>
  <c r="C32" i="164"/>
  <c r="C14" i="164"/>
  <c r="C27" i="164"/>
  <c r="C33" i="164"/>
  <c r="C87" i="104"/>
  <c r="C100" i="104"/>
  <c r="C89" i="104"/>
  <c r="C79" i="104"/>
  <c r="C99" i="104"/>
  <c r="C82" i="104"/>
  <c r="C97" i="104"/>
  <c r="C98" i="104"/>
  <c r="E517" i="100"/>
  <c r="J564" i="100"/>
  <c r="J562" i="100"/>
  <c r="J550" i="100"/>
  <c r="E514" i="100"/>
  <c r="E509" i="100"/>
  <c r="E527" i="100"/>
  <c r="J549" i="100"/>
  <c r="J547" i="100"/>
  <c r="J561" i="100"/>
  <c r="J556" i="100"/>
  <c r="J557" i="100"/>
  <c r="J552" i="100"/>
  <c r="E528" i="100"/>
  <c r="E503" i="100"/>
  <c r="C101" i="104"/>
  <c r="C80" i="164"/>
  <c r="C83" i="164"/>
  <c r="C63" i="164"/>
  <c r="C82" i="164"/>
  <c r="C62" i="164"/>
  <c r="C69" i="164"/>
  <c r="C38" i="164"/>
  <c r="C20" i="164"/>
  <c r="C34" i="164"/>
  <c r="C15" i="164"/>
  <c r="C28" i="164"/>
  <c r="C41" i="164"/>
  <c r="C83" i="104"/>
  <c r="C103" i="104"/>
  <c r="C92" i="104"/>
  <c r="C91" i="104"/>
  <c r="C94" i="104"/>
  <c r="C81" i="104"/>
  <c r="C93" i="104"/>
  <c r="V126" i="100"/>
  <c r="T111" i="108" s="1"/>
  <c r="X14" i="100"/>
  <c r="Y14" i="100" s="1"/>
  <c r="L3" i="100" a="1"/>
  <c r="BI3" i="100" s="1"/>
  <c r="E513" i="100"/>
  <c r="U145" i="100"/>
  <c r="G87" i="104"/>
  <c r="G100" i="104"/>
  <c r="I3" i="104" a="1"/>
  <c r="AE3" i="104" s="1"/>
  <c r="G88" i="104"/>
  <c r="G74" i="104"/>
  <c r="G89" i="104"/>
  <c r="S127" i="100"/>
  <c r="J3" i="108" a="1"/>
  <c r="M3" i="108" s="1"/>
  <c r="G77" i="104"/>
  <c r="G90" i="104"/>
  <c r="G96" i="104"/>
  <c r="G103" i="104"/>
  <c r="G93" i="104"/>
  <c r="G82" i="104"/>
  <c r="E521" i="100"/>
  <c r="E529" i="100"/>
  <c r="E526" i="100"/>
  <c r="E502" i="100"/>
  <c r="E505" i="100"/>
  <c r="E507" i="100"/>
  <c r="E522" i="100"/>
  <c r="E511" i="100"/>
  <c r="E524" i="100"/>
  <c r="E525" i="100"/>
  <c r="E515" i="100"/>
  <c r="E520" i="100"/>
  <c r="E530" i="100"/>
  <c r="E518" i="100"/>
  <c r="E531" i="100"/>
  <c r="E504" i="100"/>
  <c r="G91" i="104"/>
  <c r="G75" i="104"/>
  <c r="G95" i="104"/>
  <c r="G76" i="104"/>
  <c r="G92" i="104"/>
  <c r="C75" i="164"/>
  <c r="C78" i="164"/>
  <c r="V144" i="100"/>
  <c r="V146" i="100" s="1"/>
  <c r="Q144" i="100"/>
  <c r="U144" i="100"/>
  <c r="U146" i="100" s="1"/>
  <c r="R145" i="100"/>
  <c r="Y352" i="100"/>
  <c r="N16" i="100"/>
  <c r="N37" i="100"/>
  <c r="Q126" i="100"/>
  <c r="O111" i="108" s="1"/>
  <c r="AB51" i="100"/>
  <c r="V127" i="100"/>
  <c r="Q145" i="100"/>
  <c r="L126" i="100"/>
  <c r="N168" i="100"/>
  <c r="T9" i="100"/>
  <c r="T67" i="100" s="1"/>
  <c r="S87" i="100"/>
  <c r="N27" i="100"/>
  <c r="W16" i="100"/>
  <c r="N87" i="100"/>
  <c r="O9" i="100"/>
  <c r="O67" i="100" s="1"/>
  <c r="T526" i="100"/>
  <c r="T524" i="100"/>
  <c r="R126" i="100"/>
  <c r="P111" i="108" s="1"/>
  <c r="V377" i="100"/>
  <c r="U524" i="100"/>
  <c r="AJ204" i="100"/>
  <c r="Q168" i="100"/>
  <c r="M154" i="100"/>
  <c r="O126" i="100"/>
  <c r="I3" i="164" a="1"/>
  <c r="O168" i="100"/>
  <c r="AZ3" i="108"/>
  <c r="AW3" i="108"/>
  <c r="Y3" i="108"/>
  <c r="AI3" i="108"/>
  <c r="BK3" i="108"/>
  <c r="P145" i="100"/>
  <c r="S168" i="100"/>
  <c r="S377" i="100"/>
  <c r="Q455" i="100"/>
  <c r="AK146" i="100"/>
  <c r="AB475" i="100"/>
  <c r="X9" i="100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AC53" i="100"/>
  <c r="AD53" i="100" s="1"/>
  <c r="V454" i="100"/>
  <c r="U526" i="100" s="1"/>
  <c r="T377" i="100"/>
  <c r="T168" i="100"/>
  <c r="M144" i="100"/>
  <c r="M127" i="100"/>
  <c r="S144" i="100"/>
  <c r="S146" i="100" s="1"/>
  <c r="P126" i="100"/>
  <c r="W488" i="100"/>
  <c r="X488" i="100" s="1"/>
  <c r="G16" i="107"/>
  <c r="H16" i="107" s="1"/>
  <c r="I16" i="107" s="1"/>
  <c r="O144" i="100"/>
  <c r="P127" i="100"/>
  <c r="O127" i="100"/>
  <c r="T483" i="100"/>
  <c r="M145" i="100"/>
  <c r="O145" i="100"/>
  <c r="S526" i="100"/>
  <c r="O25" i="100"/>
  <c r="O27" i="100" s="1"/>
  <c r="U364" i="100"/>
  <c r="V363" i="100"/>
  <c r="S37" i="100"/>
  <c r="Q12" i="108" s="1"/>
  <c r="S524" i="100"/>
  <c r="AJ465" i="100"/>
  <c r="AJ466" i="100" s="1"/>
  <c r="T446" i="100"/>
  <c r="S445" i="100"/>
  <c r="S448" i="100"/>
  <c r="O66" i="100"/>
  <c r="V455" i="100"/>
  <c r="V527" i="100" s="1"/>
  <c r="T127" i="100"/>
  <c r="T144" i="100"/>
  <c r="Y271" i="100"/>
  <c r="X272" i="100"/>
  <c r="AF471" i="100"/>
  <c r="U168" i="100"/>
  <c r="V168" i="100"/>
  <c r="AA351" i="100"/>
  <c r="Z352" i="100"/>
  <c r="Y197" i="100"/>
  <c r="Z194" i="100"/>
  <c r="N126" i="100"/>
  <c r="N145" i="100"/>
  <c r="N127" i="100"/>
  <c r="AD472" i="100"/>
  <c r="AC474" i="100"/>
  <c r="AC469" i="100"/>
  <c r="AC473" i="100"/>
  <c r="AK204" i="100"/>
  <c r="AL201" i="100"/>
  <c r="U433" i="100"/>
  <c r="X29" i="100"/>
  <c r="Y29" i="100" s="1"/>
  <c r="Z29" i="100" s="1"/>
  <c r="AA29" i="100" s="1"/>
  <c r="AB29" i="100" s="1"/>
  <c r="AC29" i="100" s="1"/>
  <c r="AD29" i="100" s="1"/>
  <c r="AE29" i="100" s="1"/>
  <c r="AF29" i="100" s="1"/>
  <c r="AG29" i="100" s="1"/>
  <c r="AH29" i="100" s="1"/>
  <c r="AI29" i="100" s="1"/>
  <c r="AJ29" i="100" s="1"/>
  <c r="AK29" i="100" s="1"/>
  <c r="AL29" i="100" s="1"/>
  <c r="AM29" i="100" s="1"/>
  <c r="AN29" i="100" s="1"/>
  <c r="AO29" i="100" s="1"/>
  <c r="AP29" i="100" s="1"/>
  <c r="AQ29" i="100" s="1"/>
  <c r="AR29" i="100" s="1"/>
  <c r="AS29" i="100" s="1"/>
  <c r="AT29" i="100" s="1"/>
  <c r="AU29" i="100" s="1"/>
  <c r="AV29" i="100" s="1"/>
  <c r="AW29" i="100" s="1"/>
  <c r="AX29" i="100" s="1"/>
  <c r="AY29" i="100" s="1"/>
  <c r="AZ29" i="100" s="1"/>
  <c r="BA29" i="100" s="1"/>
  <c r="BB29" i="100" s="1"/>
  <c r="BC29" i="100" s="1"/>
  <c r="BD29" i="100" s="1"/>
  <c r="BE29" i="100" s="1"/>
  <c r="BF29" i="100" s="1"/>
  <c r="BG29" i="100" s="1"/>
  <c r="BH29" i="100" s="1"/>
  <c r="BI29" i="100" s="1"/>
  <c r="BJ29" i="100" s="1"/>
  <c r="BK29" i="100" s="1"/>
  <c r="BL29" i="100" s="1"/>
  <c r="BM29" i="100" s="1"/>
  <c r="BN29" i="100" s="1"/>
  <c r="T513" i="100"/>
  <c r="R168" i="100"/>
  <c r="AK382" i="100"/>
  <c r="AL382" i="100" s="1"/>
  <c r="AM382" i="100" s="1"/>
  <c r="AN382" i="100" s="1"/>
  <c r="U483" i="100"/>
  <c r="U552" i="100"/>
  <c r="S483" i="100"/>
  <c r="T145" i="100"/>
  <c r="AJ451" i="100"/>
  <c r="S25" i="100"/>
  <c r="T14" i="100"/>
  <c r="S66" i="100"/>
  <c r="Q17" i="108" s="1"/>
  <c r="S16" i="100"/>
  <c r="S126" i="100"/>
  <c r="Q111" i="108" s="1"/>
  <c r="AF470" i="100"/>
  <c r="Q161" i="100"/>
  <c r="P158" i="100"/>
  <c r="P157" i="100" s="1"/>
  <c r="P154" i="100" s="1"/>
  <c r="W333" i="100"/>
  <c r="P66" i="100"/>
  <c r="P25" i="100"/>
  <c r="X434" i="100"/>
  <c r="P11" i="108"/>
  <c r="R27" i="100"/>
  <c r="P168" i="100"/>
  <c r="AM144" i="100"/>
  <c r="AL146" i="100"/>
  <c r="U377" i="100"/>
  <c r="Y446" i="100"/>
  <c r="BA3" i="108" l="1"/>
  <c r="AN3" i="108"/>
  <c r="V220" i="100"/>
  <c r="V226" i="100" s="1"/>
  <c r="V155" i="100"/>
  <c r="V200" i="100" s="1"/>
  <c r="V231" i="100" s="1"/>
  <c r="Z160" i="100"/>
  <c r="AA160" i="100" s="1"/>
  <c r="AB160" i="100" s="1"/>
  <c r="AC160" i="100" s="1"/>
  <c r="AD160" i="100" s="1"/>
  <c r="AE160" i="100" s="1"/>
  <c r="AF160" i="100" s="1"/>
  <c r="AG160" i="100" s="1"/>
  <c r="Y159" i="100"/>
  <c r="BI576" i="100"/>
  <c r="BI577" i="100" s="1"/>
  <c r="BI578" i="100" s="1"/>
  <c r="BI579" i="100" s="1"/>
  <c r="BI580" i="100" s="1"/>
  <c r="BI581" i="100" s="1"/>
  <c r="BJ575" i="100"/>
  <c r="BH590" i="100"/>
  <c r="BI589" i="100"/>
  <c r="BH598" i="100"/>
  <c r="BH599" i="100" s="1"/>
  <c r="BH600" i="100" s="1"/>
  <c r="BI597" i="100"/>
  <c r="BK584" i="100"/>
  <c r="BK585" i="100" s="1"/>
  <c r="BK586" i="100" s="1"/>
  <c r="BK587" i="100" s="1"/>
  <c r="BL583" i="100"/>
  <c r="W234" i="100"/>
  <c r="T713" i="100"/>
  <c r="U712" i="100"/>
  <c r="L3" i="104"/>
  <c r="AV3" i="104"/>
  <c r="U3" i="104"/>
  <c r="S3" i="104"/>
  <c r="BK3" i="104"/>
  <c r="AL3" i="104"/>
  <c r="AM3" i="104"/>
  <c r="BF3" i="104"/>
  <c r="AF3" i="104"/>
  <c r="AR3" i="104"/>
  <c r="AX3" i="104"/>
  <c r="X3" i="104"/>
  <c r="AC3" i="104"/>
  <c r="N3" i="104"/>
  <c r="AU3" i="104"/>
  <c r="BB3" i="104"/>
  <c r="BA3" i="104"/>
  <c r="AA3" i="104"/>
  <c r="AN3" i="104"/>
  <c r="AD3" i="104"/>
  <c r="AG3" i="104"/>
  <c r="BH3" i="104"/>
  <c r="W3" i="104"/>
  <c r="AP3" i="104"/>
  <c r="BG3" i="104"/>
  <c r="BI3" i="104"/>
  <c r="AH3" i="104"/>
  <c r="AY3" i="104"/>
  <c r="AS3" i="104"/>
  <c r="AZ3" i="104"/>
  <c r="O3" i="104"/>
  <c r="AK3" i="104"/>
  <c r="AB3" i="104"/>
  <c r="AW3" i="104"/>
  <c r="J3" i="104"/>
  <c r="AQ3" i="104"/>
  <c r="Q3" i="104"/>
  <c r="BD3" i="104"/>
  <c r="AI3" i="104"/>
  <c r="BJ3" i="104"/>
  <c r="T3" i="104"/>
  <c r="AO3" i="104"/>
  <c r="V3" i="104"/>
  <c r="BC3" i="104"/>
  <c r="BE3" i="104"/>
  <c r="Z3" i="104"/>
  <c r="P3" i="104"/>
  <c r="K3" i="104"/>
  <c r="Y3" i="104"/>
  <c r="R3" i="104"/>
  <c r="I3" i="104"/>
  <c r="M3" i="104"/>
  <c r="AT3" i="104"/>
  <c r="AJ3" i="104"/>
  <c r="BK210" i="100"/>
  <c r="V460" i="100"/>
  <c r="V481" i="100"/>
  <c r="V555" i="100" s="1"/>
  <c r="V482" i="100"/>
  <c r="V556" i="100" s="1"/>
  <c r="V459" i="100"/>
  <c r="V479" i="100"/>
  <c r="V553" i="100" s="1"/>
  <c r="V480" i="100"/>
  <c r="V554" i="100" s="1"/>
  <c r="V478" i="100"/>
  <c r="V552" i="100" s="1"/>
  <c r="AW3" i="100"/>
  <c r="R3" i="100"/>
  <c r="AO3" i="100"/>
  <c r="BL3" i="100"/>
  <c r="BG3" i="100"/>
  <c r="O3" i="100"/>
  <c r="AP3" i="100"/>
  <c r="AG3" i="100"/>
  <c r="AV3" i="100"/>
  <c r="W3" i="100"/>
  <c r="BK3" i="100"/>
  <c r="AR3" i="108"/>
  <c r="P3" i="108"/>
  <c r="P107" i="108" s="1"/>
  <c r="AL3" i="108"/>
  <c r="AI3" i="100"/>
  <c r="BH3" i="100"/>
  <c r="AE3" i="100"/>
  <c r="AT3" i="108"/>
  <c r="BG3" i="108"/>
  <c r="BI3" i="108"/>
  <c r="AB3" i="108"/>
  <c r="BF3" i="108"/>
  <c r="AE3" i="108"/>
  <c r="U3" i="108"/>
  <c r="L3" i="108"/>
  <c r="V3" i="108"/>
  <c r="BE3" i="108"/>
  <c r="AV3" i="108"/>
  <c r="AH3" i="108"/>
  <c r="AA3" i="108"/>
  <c r="Q3" i="108"/>
  <c r="Q82" i="108" s="1"/>
  <c r="R3" i="108"/>
  <c r="AM3" i="108"/>
  <c r="AC3" i="108"/>
  <c r="T3" i="108"/>
  <c r="AP3" i="108"/>
  <c r="AU3" i="108"/>
  <c r="AK3" i="108"/>
  <c r="AX3" i="108"/>
  <c r="S3" i="108"/>
  <c r="J3" i="108"/>
  <c r="BJ3" i="108"/>
  <c r="AQ3" i="108"/>
  <c r="AG3" i="108"/>
  <c r="X3" i="108"/>
  <c r="BC3" i="108"/>
  <c r="AS3" i="108"/>
  <c r="AJ3" i="108"/>
  <c r="AD3" i="108"/>
  <c r="O3" i="108"/>
  <c r="O108" i="108" s="1"/>
  <c r="BH3" i="108"/>
  <c r="Z3" i="108"/>
  <c r="AY3" i="108"/>
  <c r="AO3" i="108"/>
  <c r="AF3" i="108"/>
  <c r="BB3" i="108"/>
  <c r="K3" i="108"/>
  <c r="BD3" i="108"/>
  <c r="N3" i="108"/>
  <c r="W3" i="108"/>
  <c r="L3" i="100"/>
  <c r="AS3" i="100"/>
  <c r="AL3" i="100"/>
  <c r="AT3" i="100"/>
  <c r="AU3" i="100"/>
  <c r="AC3" i="100"/>
  <c r="T3" i="100"/>
  <c r="BJ3" i="100"/>
  <c r="AM3" i="100"/>
  <c r="Y3" i="100"/>
  <c r="AH3" i="100"/>
  <c r="AQ3" i="100"/>
  <c r="BC3" i="100"/>
  <c r="Z3" i="100"/>
  <c r="BB3" i="100"/>
  <c r="AY3" i="100"/>
  <c r="V3" i="100"/>
  <c r="S3" i="100"/>
  <c r="BM3" i="100"/>
  <c r="BD3" i="100"/>
  <c r="AA3" i="100"/>
  <c r="BF3" i="100"/>
  <c r="BA3" i="100"/>
  <c r="AJ3" i="100"/>
  <c r="AD3" i="100"/>
  <c r="AK3" i="100"/>
  <c r="AZ3" i="100"/>
  <c r="N3" i="100"/>
  <c r="AB3" i="100"/>
  <c r="M3" i="100"/>
  <c r="BE3" i="100"/>
  <c r="AR3" i="100"/>
  <c r="Q3" i="100"/>
  <c r="AF3" i="100"/>
  <c r="AX3" i="100"/>
  <c r="X3" i="100"/>
  <c r="U3" i="100"/>
  <c r="BN3" i="100"/>
  <c r="AN3" i="100"/>
  <c r="P3" i="100"/>
  <c r="O16" i="100"/>
  <c r="O104" i="108"/>
  <c r="P104" i="108"/>
  <c r="O101" i="108"/>
  <c r="O94" i="108"/>
  <c r="O93" i="108"/>
  <c r="O97" i="108"/>
  <c r="O96" i="108"/>
  <c r="P98" i="108"/>
  <c r="O55" i="108"/>
  <c r="O52" i="108"/>
  <c r="Q78" i="108"/>
  <c r="O41" i="108"/>
  <c r="O40" i="108"/>
  <c r="Q32" i="108"/>
  <c r="Q62" i="108" s="1"/>
  <c r="O35" i="108"/>
  <c r="O32" i="108"/>
  <c r="O34" i="108"/>
  <c r="Z70" i="104"/>
  <c r="T37" i="100"/>
  <c r="R12" i="108" s="1"/>
  <c r="AK465" i="100"/>
  <c r="AK466" i="100" s="1"/>
  <c r="P9" i="100"/>
  <c r="P67" i="100" s="1"/>
  <c r="O87" i="100"/>
  <c r="O37" i="100"/>
  <c r="U9" i="100"/>
  <c r="U67" i="100" s="1"/>
  <c r="T87" i="100"/>
  <c r="P101" i="100"/>
  <c r="Q23" i="108" s="1"/>
  <c r="K3" i="164"/>
  <c r="AA3" i="164"/>
  <c r="AQ3" i="164"/>
  <c r="BG3" i="164"/>
  <c r="P3" i="164"/>
  <c r="AF3" i="164"/>
  <c r="AV3" i="164"/>
  <c r="J3" i="164"/>
  <c r="Z3" i="164"/>
  <c r="AP3" i="164"/>
  <c r="BF3" i="164"/>
  <c r="BE3" i="164"/>
  <c r="BI3" i="164"/>
  <c r="Q3" i="164"/>
  <c r="O3" i="164"/>
  <c r="AE3" i="164"/>
  <c r="AU3" i="164"/>
  <c r="BK3" i="164"/>
  <c r="T3" i="164"/>
  <c r="AJ3" i="164"/>
  <c r="AZ3" i="164"/>
  <c r="N3" i="164"/>
  <c r="AD3" i="164"/>
  <c r="AT3" i="164"/>
  <c r="BJ3" i="164"/>
  <c r="M3" i="164"/>
  <c r="U3" i="164"/>
  <c r="AW3" i="164"/>
  <c r="W3" i="164"/>
  <c r="AM3" i="164"/>
  <c r="BC3" i="164"/>
  <c r="L3" i="164"/>
  <c r="AB3" i="164"/>
  <c r="AR3" i="164"/>
  <c r="BH3" i="164"/>
  <c r="V3" i="164"/>
  <c r="AL3" i="164"/>
  <c r="BB3" i="164"/>
  <c r="AO3" i="164"/>
  <c r="AS3" i="164"/>
  <c r="BA3" i="164"/>
  <c r="S3" i="164"/>
  <c r="AI3" i="164"/>
  <c r="AY3" i="164"/>
  <c r="I3" i="164"/>
  <c r="X3" i="164"/>
  <c r="AN3" i="164"/>
  <c r="BD3" i="164"/>
  <c r="R3" i="164"/>
  <c r="AH3" i="164"/>
  <c r="AX3" i="164"/>
  <c r="Y3" i="164"/>
  <c r="AC3" i="164"/>
  <c r="AK3" i="164"/>
  <c r="AG3" i="164"/>
  <c r="AC51" i="100"/>
  <c r="X16" i="100"/>
  <c r="N48" i="164" a="1"/>
  <c r="AP48" i="164" s="1"/>
  <c r="Z14" i="100"/>
  <c r="AA14" i="100" s="1"/>
  <c r="Q245" i="100" a="1"/>
  <c r="S491" i="100"/>
  <c r="S523" i="100" s="1"/>
  <c r="T448" i="100"/>
  <c r="T445" i="100"/>
  <c r="T453" i="100" s="1"/>
  <c r="T525" i="100" s="1"/>
  <c r="U446" i="100"/>
  <c r="AA70" i="104"/>
  <c r="AD51" i="100"/>
  <c r="AE53" i="100"/>
  <c r="S453" i="100"/>
  <c r="S525" i="100" s="1"/>
  <c r="W363" i="100"/>
  <c r="V364" i="100"/>
  <c r="AO382" i="100"/>
  <c r="W226" i="100"/>
  <c r="P27" i="100"/>
  <c r="Q27" i="100"/>
  <c r="T16" i="100"/>
  <c r="U14" i="100"/>
  <c r="T25" i="100"/>
  <c r="T66" i="100"/>
  <c r="R17" i="108" s="1"/>
  <c r="R18" i="108"/>
  <c r="AA352" i="100"/>
  <c r="AB351" i="100"/>
  <c r="Z271" i="100"/>
  <c r="Y272" i="100"/>
  <c r="Z446" i="100"/>
  <c r="X333" i="100"/>
  <c r="W513" i="100"/>
  <c r="Q11" i="108"/>
  <c r="S27" i="100"/>
  <c r="AC475" i="100"/>
  <c r="Z197" i="100"/>
  <c r="AA194" i="100"/>
  <c r="T146" i="100"/>
  <c r="Y16" i="100"/>
  <c r="AN144" i="100"/>
  <c r="AM146" i="100"/>
  <c r="Y434" i="100"/>
  <c r="Y488" i="100"/>
  <c r="R161" i="100"/>
  <c r="Q158" i="100"/>
  <c r="AG470" i="100"/>
  <c r="V433" i="100"/>
  <c r="AM201" i="100"/>
  <c r="AL204" i="100"/>
  <c r="AG471" i="100"/>
  <c r="T126" i="100"/>
  <c r="R111" i="108" s="1"/>
  <c r="AK451" i="100"/>
  <c r="AE472" i="100"/>
  <c r="AD473" i="100"/>
  <c r="AD474" i="100"/>
  <c r="AD469" i="100"/>
  <c r="P93" i="108" l="1"/>
  <c r="S32" i="108"/>
  <c r="S62" i="108" s="1"/>
  <c r="R45" i="108"/>
  <c r="R79" i="108" s="1"/>
  <c r="P97" i="108"/>
  <c r="P108" i="108"/>
  <c r="T47" i="108"/>
  <c r="T81" i="108" s="1"/>
  <c r="Q108" i="108"/>
  <c r="Q41" i="108"/>
  <c r="Q72" i="108" s="1"/>
  <c r="P95" i="108"/>
  <c r="Z159" i="100"/>
  <c r="AA159" i="100" s="1"/>
  <c r="AB159" i="100" s="1"/>
  <c r="AC159" i="100" s="1"/>
  <c r="AD159" i="100" s="1"/>
  <c r="AE159" i="100" s="1"/>
  <c r="AF159" i="100" s="1"/>
  <c r="AG159" i="100" s="1"/>
  <c r="BM583" i="100"/>
  <c r="BL584" i="100"/>
  <c r="BL585" i="100" s="1"/>
  <c r="BL586" i="100" s="1"/>
  <c r="BL587" i="100" s="1"/>
  <c r="BI598" i="100"/>
  <c r="BI599" i="100" s="1"/>
  <c r="BI600" i="100" s="1"/>
  <c r="BJ597" i="100"/>
  <c r="BJ576" i="100"/>
  <c r="BJ577" i="100" s="1"/>
  <c r="BJ578" i="100" s="1"/>
  <c r="BJ579" i="100" s="1"/>
  <c r="BJ580" i="100" s="1"/>
  <c r="BJ581" i="100" s="1"/>
  <c r="BK575" i="100"/>
  <c r="BJ589" i="100"/>
  <c r="BI590" i="100"/>
  <c r="V234" i="100"/>
  <c r="U707" i="100"/>
  <c r="S713" i="100"/>
  <c r="T712" i="100"/>
  <c r="BL210" i="100"/>
  <c r="V483" i="100"/>
  <c r="T107" i="108"/>
  <c r="T104" i="108"/>
  <c r="W462" i="100"/>
  <c r="V462" i="100"/>
  <c r="R47" i="108"/>
  <c r="R81" i="108" s="1"/>
  <c r="R107" i="108"/>
  <c r="O33" i="108"/>
  <c r="P32" i="108"/>
  <c r="P41" i="108"/>
  <c r="O39" i="108"/>
  <c r="S48" i="108"/>
  <c r="S82" i="108" s="1"/>
  <c r="Q81" i="108"/>
  <c r="Q80" i="108"/>
  <c r="O56" i="108"/>
  <c r="P92" i="108"/>
  <c r="P101" i="108"/>
  <c r="O92" i="108"/>
  <c r="O98" i="108"/>
  <c r="Q104" i="108"/>
  <c r="O103" i="108"/>
  <c r="O107" i="108"/>
  <c r="F96" i="100"/>
  <c r="Q107" i="108"/>
  <c r="S41" i="108"/>
  <c r="S72" i="108" s="1"/>
  <c r="S45" i="108"/>
  <c r="S79" i="108" s="1"/>
  <c r="T45" i="108"/>
  <c r="T79" i="108" s="1"/>
  <c r="Q79" i="108"/>
  <c r="S104" i="108"/>
  <c r="O31" i="108"/>
  <c r="R32" i="108"/>
  <c r="R62" i="108" s="1"/>
  <c r="O38" i="108"/>
  <c r="T41" i="108"/>
  <c r="T72" i="108" s="1"/>
  <c r="R48" i="108"/>
  <c r="R82" i="108" s="1"/>
  <c r="T48" i="108"/>
  <c r="T82" i="108" s="1"/>
  <c r="O51" i="108"/>
  <c r="P94" i="108"/>
  <c r="P96" i="108"/>
  <c r="P102" i="108"/>
  <c r="O102" i="108"/>
  <c r="O95" i="108"/>
  <c r="P103" i="108"/>
  <c r="S46" i="108"/>
  <c r="S80" i="108" s="1"/>
  <c r="R104" i="108"/>
  <c r="BI48" i="164"/>
  <c r="AX48" i="164"/>
  <c r="U104" i="108"/>
  <c r="O48" i="164"/>
  <c r="AH48" i="164"/>
  <c r="T32" i="108"/>
  <c r="T62" i="108" s="1"/>
  <c r="S47" i="108"/>
  <c r="S81" i="108" s="1"/>
  <c r="S44" i="108"/>
  <c r="S78" i="108" s="1"/>
  <c r="R46" i="108"/>
  <c r="R80" i="108" s="1"/>
  <c r="T46" i="108"/>
  <c r="T80" i="108" s="1"/>
  <c r="N48" i="164"/>
  <c r="Y48" i="164"/>
  <c r="F94" i="100"/>
  <c r="F44" i="100"/>
  <c r="W48" i="164"/>
  <c r="AJ48" i="164"/>
  <c r="R41" i="108"/>
  <c r="R72" i="108" s="1"/>
  <c r="R44" i="108"/>
  <c r="R78" i="108" s="1"/>
  <c r="T44" i="108"/>
  <c r="T78" i="108" s="1"/>
  <c r="F133" i="100"/>
  <c r="AU48" i="164"/>
  <c r="U48" i="164"/>
  <c r="BG48" i="164"/>
  <c r="AQ48" i="164"/>
  <c r="AY48" i="164"/>
  <c r="BD48" i="164"/>
  <c r="AL465" i="100"/>
  <c r="AM465" i="100" s="1"/>
  <c r="Z16" i="100"/>
  <c r="P23" i="108"/>
  <c r="R491" i="100"/>
  <c r="U37" i="100"/>
  <c r="S12" i="108" s="1"/>
  <c r="U87" i="100"/>
  <c r="P87" i="100"/>
  <c r="P37" i="100"/>
  <c r="P16" i="100"/>
  <c r="AS48" i="164"/>
  <c r="AI48" i="164"/>
  <c r="AL48" i="164"/>
  <c r="AA48" i="164"/>
  <c r="AG48" i="164"/>
  <c r="BF48" i="164"/>
  <c r="AT48" i="164"/>
  <c r="V48" i="164"/>
  <c r="AV48" i="164"/>
  <c r="Q48" i="164"/>
  <c r="Z48" i="164"/>
  <c r="BH48" i="164"/>
  <c r="BC48" i="164"/>
  <c r="AZ48" i="164"/>
  <c r="AR48" i="164"/>
  <c r="T48" i="164"/>
  <c r="BA48" i="164"/>
  <c r="AM48" i="164"/>
  <c r="AF48" i="164"/>
  <c r="R48" i="164"/>
  <c r="S48" i="164"/>
  <c r="AN48" i="164"/>
  <c r="BE48" i="164"/>
  <c r="BJ48" i="164"/>
  <c r="AB48" i="164"/>
  <c r="AC48" i="164"/>
  <c r="AD48" i="164"/>
  <c r="BB48" i="164"/>
  <c r="AK48" i="164"/>
  <c r="AE48" i="164"/>
  <c r="P48" i="164"/>
  <c r="AW48" i="164"/>
  <c r="BK48" i="164"/>
  <c r="X48" i="164"/>
  <c r="AO48" i="164"/>
  <c r="AF245" i="100"/>
  <c r="AF252" i="100" s="1"/>
  <c r="AK245" i="100"/>
  <c r="AK252" i="100" s="1"/>
  <c r="AP245" i="100"/>
  <c r="AP252" i="100" s="1"/>
  <c r="W245" i="100"/>
  <c r="W252" i="100" s="1"/>
  <c r="BC245" i="100"/>
  <c r="BC252" i="100" s="1"/>
  <c r="AO245" i="100"/>
  <c r="AO252" i="100" s="1"/>
  <c r="AJ245" i="100"/>
  <c r="AJ252" i="100" s="1"/>
  <c r="AV245" i="100"/>
  <c r="AV252" i="100" s="1"/>
  <c r="AZ245" i="100"/>
  <c r="AZ252" i="100" s="1"/>
  <c r="BG245" i="100"/>
  <c r="BG252" i="100" s="1"/>
  <c r="AT245" i="100"/>
  <c r="AT252" i="100" s="1"/>
  <c r="AL245" i="100"/>
  <c r="AL252" i="100" s="1"/>
  <c r="Z245" i="100"/>
  <c r="Z252" i="100" s="1"/>
  <c r="AM245" i="100"/>
  <c r="AM252" i="100" s="1"/>
  <c r="Y245" i="100"/>
  <c r="Y252" i="100" s="1"/>
  <c r="BD245" i="100"/>
  <c r="BD252" i="100" s="1"/>
  <c r="BL245" i="100"/>
  <c r="BL252" i="100" s="1"/>
  <c r="AS245" i="100"/>
  <c r="AS252" i="100" s="1"/>
  <c r="AA245" i="100"/>
  <c r="AA252" i="100" s="1"/>
  <c r="AR245" i="100"/>
  <c r="AR252" i="100" s="1"/>
  <c r="AB245" i="100"/>
  <c r="AB252" i="100" s="1"/>
  <c r="AC245" i="100"/>
  <c r="AC252" i="100" s="1"/>
  <c r="BJ245" i="100"/>
  <c r="BJ252" i="100" s="1"/>
  <c r="BB245" i="100"/>
  <c r="BB252" i="100" s="1"/>
  <c r="BH245" i="100"/>
  <c r="BH252" i="100" s="1"/>
  <c r="T245" i="100"/>
  <c r="T252" i="100" s="1"/>
  <c r="BA245" i="100"/>
  <c r="BA252" i="100" s="1"/>
  <c r="AN245" i="100"/>
  <c r="AN252" i="100" s="1"/>
  <c r="V245" i="100"/>
  <c r="AX245" i="100"/>
  <c r="AX252" i="100" s="1"/>
  <c r="AE245" i="100"/>
  <c r="AE252" i="100" s="1"/>
  <c r="BK245" i="100"/>
  <c r="BK252" i="100" s="1"/>
  <c r="AW245" i="100"/>
  <c r="AW252" i="100" s="1"/>
  <c r="X245" i="100"/>
  <c r="X252" i="100" s="1"/>
  <c r="Q245" i="100"/>
  <c r="BI245" i="100"/>
  <c r="BI252" i="100" s="1"/>
  <c r="AQ245" i="100"/>
  <c r="AQ252" i="100" s="1"/>
  <c r="AD245" i="100"/>
  <c r="AD252" i="100" s="1"/>
  <c r="AI245" i="100"/>
  <c r="AI252" i="100" s="1"/>
  <c r="S245" i="100"/>
  <c r="S252" i="100" s="1"/>
  <c r="U245" i="100"/>
  <c r="U252" i="100" s="1"/>
  <c r="BF245" i="100"/>
  <c r="BF252" i="100" s="1"/>
  <c r="BE245" i="100"/>
  <c r="BE252" i="100" s="1"/>
  <c r="AY245" i="100"/>
  <c r="AY252" i="100" s="1"/>
  <c r="R245" i="100"/>
  <c r="R252" i="100" s="1"/>
  <c r="AH245" i="100"/>
  <c r="AH252" i="100" s="1"/>
  <c r="BN245" i="100"/>
  <c r="BN252" i="100" s="1"/>
  <c r="AU245" i="100"/>
  <c r="AU252" i="100" s="1"/>
  <c r="AG245" i="100"/>
  <c r="AG252" i="100" s="1"/>
  <c r="BM245" i="100"/>
  <c r="BM252" i="100" s="1"/>
  <c r="AE51" i="100"/>
  <c r="AB70" i="104"/>
  <c r="AF53" i="100"/>
  <c r="X363" i="100"/>
  <c r="W364" i="100"/>
  <c r="U448" i="100"/>
  <c r="U445" i="100"/>
  <c r="U453" i="100" s="1"/>
  <c r="U525" i="100" s="1"/>
  <c r="S107" i="108" s="1"/>
  <c r="T455" i="100"/>
  <c r="T527" i="100" s="1"/>
  <c r="S455" i="100"/>
  <c r="S527" i="100" s="1"/>
  <c r="AL451" i="100"/>
  <c r="AA16" i="100"/>
  <c r="AB14" i="100"/>
  <c r="Q157" i="100"/>
  <c r="Z488" i="100"/>
  <c r="AB352" i="100"/>
  <c r="AC351" i="100"/>
  <c r="T27" i="100"/>
  <c r="R11" i="108"/>
  <c r="W433" i="100"/>
  <c r="S161" i="100"/>
  <c r="R158" i="100"/>
  <c r="Y333" i="100"/>
  <c r="X513" i="100"/>
  <c r="V104" i="108" s="1"/>
  <c r="U126" i="100"/>
  <c r="S111" i="108" s="1"/>
  <c r="U16" i="100"/>
  <c r="S18" i="108"/>
  <c r="U25" i="100"/>
  <c r="U66" i="100"/>
  <c r="S17" i="108" s="1"/>
  <c r="AE473" i="100"/>
  <c r="AE474" i="100"/>
  <c r="AF472" i="100"/>
  <c r="AE469" i="100"/>
  <c r="Z434" i="100"/>
  <c r="AA446" i="100"/>
  <c r="AP382" i="100"/>
  <c r="AD475" i="100"/>
  <c r="AH471" i="100"/>
  <c r="AM204" i="100"/>
  <c r="AN201" i="100"/>
  <c r="AH470" i="100"/>
  <c r="AO144" i="100"/>
  <c r="AN146" i="100"/>
  <c r="AB194" i="100"/>
  <c r="AA197" i="100"/>
  <c r="AA271" i="100"/>
  <c r="Z272" i="100"/>
  <c r="BJ598" i="100" l="1"/>
  <c r="BJ599" i="100" s="1"/>
  <c r="BJ600" i="100" s="1"/>
  <c r="BK597" i="100"/>
  <c r="BJ590" i="100"/>
  <c r="BK589" i="100"/>
  <c r="BL575" i="100"/>
  <c r="BK576" i="100"/>
  <c r="BK577" i="100" s="1"/>
  <c r="BK578" i="100" s="1"/>
  <c r="BK579" i="100" s="1"/>
  <c r="BK580" i="100" s="1"/>
  <c r="BK581" i="100" s="1"/>
  <c r="BM584" i="100"/>
  <c r="BM585" i="100" s="1"/>
  <c r="BM586" i="100" s="1"/>
  <c r="BM587" i="100" s="1"/>
  <c r="BN583" i="100"/>
  <c r="BN584" i="100" s="1"/>
  <c r="BN585" i="100" s="1"/>
  <c r="BN586" i="100" s="1"/>
  <c r="BN587" i="100" s="1"/>
  <c r="U220" i="100"/>
  <c r="U226" i="100" s="1"/>
  <c r="U155" i="100"/>
  <c r="U200" i="100" s="1"/>
  <c r="U231" i="100" s="1"/>
  <c r="T707" i="100"/>
  <c r="U234" i="100"/>
  <c r="U237" i="100" s="1"/>
  <c r="R713" i="100"/>
  <c r="S712" i="100"/>
  <c r="V237" i="100"/>
  <c r="V233" i="100"/>
  <c r="V232" i="100" s="1"/>
  <c r="BM210" i="100"/>
  <c r="F98" i="100"/>
  <c r="F97" i="100" s="1"/>
  <c r="L89" i="100" s="1"/>
  <c r="Q83" i="108"/>
  <c r="R83" i="108"/>
  <c r="T83" i="108"/>
  <c r="S83" i="108"/>
  <c r="AL466" i="100"/>
  <c r="BN323" i="100"/>
  <c r="BN322" i="100"/>
  <c r="AI322" i="100"/>
  <c r="AI323" i="100"/>
  <c r="Q252" i="100"/>
  <c r="K245" i="100" a="1"/>
  <c r="K245" i="100" s="1"/>
  <c r="Q247" i="100"/>
  <c r="BA322" i="100"/>
  <c r="BA323" i="100"/>
  <c r="Y322" i="100"/>
  <c r="Y323" i="100"/>
  <c r="AJ322" i="100"/>
  <c r="AJ323" i="100"/>
  <c r="BM323" i="100"/>
  <c r="BM322" i="100"/>
  <c r="BF322" i="100"/>
  <c r="BF323" i="100"/>
  <c r="X322" i="100"/>
  <c r="X323" i="100"/>
  <c r="T322" i="100"/>
  <c r="T323" i="100"/>
  <c r="AS322" i="100"/>
  <c r="AS323" i="100"/>
  <c r="BG323" i="100"/>
  <c r="BG322" i="100"/>
  <c r="AK323" i="100"/>
  <c r="AK322" i="100"/>
  <c r="AG322" i="100"/>
  <c r="AG323" i="100"/>
  <c r="U323" i="100"/>
  <c r="U322" i="100"/>
  <c r="AQ323" i="100"/>
  <c r="AQ322" i="100"/>
  <c r="AW322" i="100"/>
  <c r="AW323" i="100"/>
  <c r="V252" i="100"/>
  <c r="BH322" i="100"/>
  <c r="BH323" i="100"/>
  <c r="AB322" i="100"/>
  <c r="AB323" i="100"/>
  <c r="BL322" i="100"/>
  <c r="BL323" i="100"/>
  <c r="Z322" i="100"/>
  <c r="Z323" i="100"/>
  <c r="AZ322" i="100"/>
  <c r="AZ323" i="100"/>
  <c r="BC322" i="100"/>
  <c r="BC323" i="100"/>
  <c r="AF323" i="100"/>
  <c r="AF322" i="100"/>
  <c r="BE323" i="100"/>
  <c r="BE322" i="100"/>
  <c r="AE322" i="100"/>
  <c r="AE323" i="100"/>
  <c r="BJ322" i="100"/>
  <c r="BJ323" i="100"/>
  <c r="AA322" i="100"/>
  <c r="AA323" i="100"/>
  <c r="AT323" i="100"/>
  <c r="AT322" i="100"/>
  <c r="AP323" i="100"/>
  <c r="AP322" i="100"/>
  <c r="AH322" i="100"/>
  <c r="AH323" i="100"/>
  <c r="AD323" i="100"/>
  <c r="AD322" i="100"/>
  <c r="AX322" i="100"/>
  <c r="AX323" i="100"/>
  <c r="AC323" i="100"/>
  <c r="AC322" i="100"/>
  <c r="AM323" i="100"/>
  <c r="AM322" i="100"/>
  <c r="AO323" i="100"/>
  <c r="AO322" i="100"/>
  <c r="AU322" i="100"/>
  <c r="AU323" i="100"/>
  <c r="AY322" i="100"/>
  <c r="AY323" i="100"/>
  <c r="S322" i="100"/>
  <c r="S323" i="100"/>
  <c r="BI323" i="100"/>
  <c r="BI322" i="100"/>
  <c r="BK322" i="100"/>
  <c r="BK323" i="100"/>
  <c r="AN323" i="100"/>
  <c r="AN322" i="100"/>
  <c r="BB323" i="100"/>
  <c r="BB322" i="100"/>
  <c r="AR323" i="100"/>
  <c r="AR322" i="100"/>
  <c r="BD323" i="100"/>
  <c r="BD322" i="100"/>
  <c r="AL322" i="100"/>
  <c r="AL323" i="100"/>
  <c r="AV322" i="100"/>
  <c r="AV323" i="100"/>
  <c r="W322" i="100"/>
  <c r="W323" i="100"/>
  <c r="X364" i="100"/>
  <c r="Y363" i="100"/>
  <c r="AG53" i="100"/>
  <c r="AF51" i="100"/>
  <c r="AC70" i="104"/>
  <c r="U455" i="100"/>
  <c r="U527" i="100" s="1"/>
  <c r="AB197" i="100"/>
  <c r="AC194" i="100"/>
  <c r="AO146" i="100"/>
  <c r="AP144" i="100"/>
  <c r="Y513" i="100"/>
  <c r="W104" i="108" s="1"/>
  <c r="X433" i="100"/>
  <c r="AA434" i="100"/>
  <c r="AE475" i="100"/>
  <c r="U27" i="100"/>
  <c r="S11" i="108"/>
  <c r="V27" i="100"/>
  <c r="AA272" i="100"/>
  <c r="AB271" i="100"/>
  <c r="AB446" i="100"/>
  <c r="S158" i="100"/>
  <c r="T161" i="100"/>
  <c r="AC352" i="100"/>
  <c r="AD351" i="100"/>
  <c r="AB16" i="100"/>
  <c r="AC14" i="100"/>
  <c r="AO201" i="100"/>
  <c r="AN204" i="100"/>
  <c r="AQ382" i="100"/>
  <c r="Z333" i="100"/>
  <c r="R157" i="100"/>
  <c r="R328" i="100"/>
  <c r="AI471" i="100"/>
  <c r="AI470" i="100"/>
  <c r="AM466" i="100"/>
  <c r="AN465" i="100"/>
  <c r="AF473" i="100"/>
  <c r="AF474" i="100"/>
  <c r="AG472" i="100"/>
  <c r="AF469" i="100"/>
  <c r="AA488" i="100"/>
  <c r="AM451" i="100"/>
  <c r="BL589" i="100" l="1"/>
  <c r="BK590" i="100"/>
  <c r="BK598" i="100"/>
  <c r="BK599" i="100" s="1"/>
  <c r="BK600" i="100" s="1"/>
  <c r="BL597" i="100"/>
  <c r="BM575" i="100"/>
  <c r="BL576" i="100"/>
  <c r="BL577" i="100" s="1"/>
  <c r="BL578" i="100" s="1"/>
  <c r="BL579" i="100" s="1"/>
  <c r="BL580" i="100" s="1"/>
  <c r="BL581" i="100" s="1"/>
  <c r="T155" i="100"/>
  <c r="T200" i="100" s="1"/>
  <c r="T231" i="100" s="1"/>
  <c r="T220" i="100"/>
  <c r="T226" i="100" s="1"/>
  <c r="T234" i="100"/>
  <c r="T237" i="100" s="1"/>
  <c r="S707" i="100"/>
  <c r="U233" i="100"/>
  <c r="U232" i="100" s="1"/>
  <c r="Q713" i="100"/>
  <c r="Q712" i="100" s="1"/>
  <c r="R712" i="100"/>
  <c r="BN210" i="100"/>
  <c r="W89" i="100"/>
  <c r="X89" i="100"/>
  <c r="U12" i="108"/>
  <c r="U324" i="100"/>
  <c r="BG324" i="100"/>
  <c r="T324" i="100"/>
  <c r="W324" i="100"/>
  <c r="AL324" i="100"/>
  <c r="AY324" i="100"/>
  <c r="AM324" i="100"/>
  <c r="AO324" i="100"/>
  <c r="AC324" i="100"/>
  <c r="AD324" i="100"/>
  <c r="AA324" i="100"/>
  <c r="AZ324" i="100"/>
  <c r="BL324" i="100"/>
  <c r="BH324" i="100"/>
  <c r="AW324" i="100"/>
  <c r="AV324" i="100"/>
  <c r="BK324" i="100"/>
  <c r="AU324" i="100"/>
  <c r="AI324" i="100"/>
  <c r="BJ324" i="100"/>
  <c r="BE324" i="100"/>
  <c r="BC324" i="100"/>
  <c r="Z324" i="100"/>
  <c r="AB324" i="100"/>
  <c r="AK324" i="100"/>
  <c r="BM324" i="100"/>
  <c r="S324" i="100"/>
  <c r="Q248" i="100"/>
  <c r="Q249" i="100" s="1"/>
  <c r="AR324" i="100"/>
  <c r="AN324" i="100"/>
  <c r="BI324" i="100"/>
  <c r="AT324" i="100"/>
  <c r="AE324" i="100"/>
  <c r="V323" i="100"/>
  <c r="K323" i="100" s="1" a="1"/>
  <c r="K323" i="100" s="1"/>
  <c r="V322" i="100"/>
  <c r="AQ324" i="100"/>
  <c r="AS324" i="100"/>
  <c r="X324" i="100"/>
  <c r="Y324" i="100"/>
  <c r="BN324" i="100"/>
  <c r="K252" i="100" a="1"/>
  <c r="K252" i="100" s="1"/>
  <c r="Q254" i="100"/>
  <c r="Q255" i="100" s="1"/>
  <c r="BD324" i="100"/>
  <c r="BB324" i="100"/>
  <c r="AX324" i="100"/>
  <c r="AH324" i="100"/>
  <c r="AP324" i="100"/>
  <c r="AF324" i="100"/>
  <c r="AG324" i="100"/>
  <c r="BF324" i="100"/>
  <c r="AJ324" i="100"/>
  <c r="BA324" i="100"/>
  <c r="Z363" i="100"/>
  <c r="Y364" i="100"/>
  <c r="AD70" i="104"/>
  <c r="AH53" i="100"/>
  <c r="AG51" i="100"/>
  <c r="AF475" i="100"/>
  <c r="AO204" i="100"/>
  <c r="AP201" i="100"/>
  <c r="AC271" i="100"/>
  <c r="AB272" i="100"/>
  <c r="Y433" i="100"/>
  <c r="AP146" i="100"/>
  <c r="AQ144" i="100"/>
  <c r="AC197" i="100"/>
  <c r="AD194" i="100"/>
  <c r="AN451" i="100"/>
  <c r="AB488" i="100"/>
  <c r="Z513" i="100"/>
  <c r="X104" i="108" s="1"/>
  <c r="AR382" i="100"/>
  <c r="U161" i="100"/>
  <c r="T158" i="100"/>
  <c r="AC446" i="100"/>
  <c r="AD352" i="100"/>
  <c r="AE351" i="100"/>
  <c r="S157" i="100"/>
  <c r="S328" i="100"/>
  <c r="AB434" i="100"/>
  <c r="AH472" i="100"/>
  <c r="AG473" i="100"/>
  <c r="AG474" i="100"/>
  <c r="AG469" i="100"/>
  <c r="AJ471" i="100"/>
  <c r="AN466" i="100"/>
  <c r="AO465" i="100"/>
  <c r="AJ470" i="100"/>
  <c r="AA333" i="100"/>
  <c r="AD14" i="100"/>
  <c r="AC16" i="100"/>
  <c r="BM597" i="100" l="1"/>
  <c r="BL598" i="100"/>
  <c r="BL599" i="100" s="1"/>
  <c r="BL600" i="100" s="1"/>
  <c r="BM576" i="100"/>
  <c r="BM577" i="100" s="1"/>
  <c r="BM578" i="100" s="1"/>
  <c r="BM579" i="100" s="1"/>
  <c r="BM580" i="100" s="1"/>
  <c r="BM581" i="100" s="1"/>
  <c r="BN575" i="100"/>
  <c r="BN576" i="100" s="1"/>
  <c r="BN577" i="100" s="1"/>
  <c r="BN578" i="100" s="1"/>
  <c r="BN579" i="100" s="1"/>
  <c r="BN580" i="100" s="1"/>
  <c r="BN581" i="100" s="1"/>
  <c r="BL590" i="100"/>
  <c r="BM589" i="100"/>
  <c r="S220" i="100"/>
  <c r="S226" i="100" s="1"/>
  <c r="S155" i="100"/>
  <c r="S200" i="100" s="1"/>
  <c r="S231" i="100" s="1"/>
  <c r="S234" i="100"/>
  <c r="S237" i="100" s="1"/>
  <c r="R707" i="100"/>
  <c r="R234" i="100"/>
  <c r="R237" i="100" s="1"/>
  <c r="Q707" i="100"/>
  <c r="T233" i="100"/>
  <c r="T232" i="100" s="1"/>
  <c r="W52" i="100"/>
  <c r="AB333" i="100"/>
  <c r="AB513" i="100" s="1"/>
  <c r="Z104" i="108" s="1"/>
  <c r="AC333" i="100"/>
  <c r="AC513" i="100" s="1"/>
  <c r="AA104" i="108" s="1"/>
  <c r="V324" i="100"/>
  <c r="K324" i="100" s="1" a="1"/>
  <c r="K324" i="100" s="1"/>
  <c r="Q259" i="100"/>
  <c r="Q260" i="100" s="1"/>
  <c r="K322" i="100" a="1"/>
  <c r="K322" i="100" s="1"/>
  <c r="Q256" i="100"/>
  <c r="AA363" i="100"/>
  <c r="Z364" i="100"/>
  <c r="AI53" i="100"/>
  <c r="AE70" i="104"/>
  <c r="AH51" i="100"/>
  <c r="AE14" i="100"/>
  <c r="AD16" i="100"/>
  <c r="AC434" i="100"/>
  <c r="T157" i="100"/>
  <c r="T328" i="100"/>
  <c r="Z433" i="100"/>
  <c r="AO451" i="100"/>
  <c r="AR144" i="100"/>
  <c r="AQ146" i="100"/>
  <c r="AP204" i="100"/>
  <c r="AQ201" i="100"/>
  <c r="AD446" i="100"/>
  <c r="AK471" i="100"/>
  <c r="AF351" i="100"/>
  <c r="AE352" i="100"/>
  <c r="AG475" i="100"/>
  <c r="AH474" i="100"/>
  <c r="AI472" i="100"/>
  <c r="AH473" i="100"/>
  <c r="AH469" i="100"/>
  <c r="U158" i="100"/>
  <c r="V161" i="100"/>
  <c r="AA513" i="100"/>
  <c r="Y104" i="108" s="1"/>
  <c r="AK470" i="100"/>
  <c r="AP465" i="100"/>
  <c r="AO466" i="100"/>
  <c r="AS382" i="100"/>
  <c r="AC488" i="100"/>
  <c r="AE194" i="100"/>
  <c r="AD197" i="100"/>
  <c r="AD271" i="100"/>
  <c r="AC272" i="100"/>
  <c r="S154" i="100" l="1"/>
  <c r="S183" i="100" s="1"/>
  <c r="BM590" i="100"/>
  <c r="BN589" i="100"/>
  <c r="BN590" i="100" s="1"/>
  <c r="BM598" i="100"/>
  <c r="BM599" i="100" s="1"/>
  <c r="BM600" i="100" s="1"/>
  <c r="BN597" i="100"/>
  <c r="BN598" i="100" s="1"/>
  <c r="BN599" i="100" s="1"/>
  <c r="BN600" i="100" s="1"/>
  <c r="R220" i="100"/>
  <c r="R226" i="100" s="1"/>
  <c r="R155" i="100"/>
  <c r="Q155" i="100"/>
  <c r="Q220" i="100"/>
  <c r="Q226" i="100" s="1"/>
  <c r="S233" i="100"/>
  <c r="S232" i="100" s="1"/>
  <c r="W375" i="100"/>
  <c r="W377" i="100" s="1"/>
  <c r="W50" i="100"/>
  <c r="U10" i="108"/>
  <c r="U59" i="108" s="1"/>
  <c r="W535" i="100"/>
  <c r="AD333" i="100"/>
  <c r="AD513" i="100" s="1"/>
  <c r="AB104" i="108" s="1"/>
  <c r="Q261" i="100"/>
  <c r="Q262" i="100" s="1"/>
  <c r="AJ53" i="100"/>
  <c r="AI51" i="100"/>
  <c r="AF70" i="104"/>
  <c r="AB363" i="100"/>
  <c r="AA364" i="100"/>
  <c r="AD488" i="100"/>
  <c r="U157" i="100"/>
  <c r="U328" i="100"/>
  <c r="AL471" i="100"/>
  <c r="AR201" i="100"/>
  <c r="AQ204" i="100"/>
  <c r="AA433" i="100"/>
  <c r="AD434" i="100"/>
  <c r="AF14" i="100"/>
  <c r="AE16" i="100"/>
  <c r="AF194" i="100"/>
  <c r="AE197" i="100"/>
  <c r="AI473" i="100"/>
  <c r="AI474" i="100"/>
  <c r="AJ472" i="100"/>
  <c r="AI469" i="100"/>
  <c r="S308" i="100"/>
  <c r="S278" i="100"/>
  <c r="S185" i="100"/>
  <c r="S186" i="100"/>
  <c r="S279" i="100"/>
  <c r="AS144" i="100"/>
  <c r="AR146" i="100"/>
  <c r="AP466" i="100"/>
  <c r="AQ465" i="100"/>
  <c r="AL470" i="100"/>
  <c r="W161" i="100"/>
  <c r="V158" i="100"/>
  <c r="AH475" i="100"/>
  <c r="AP451" i="100"/>
  <c r="T154" i="100"/>
  <c r="T183" i="100" s="1"/>
  <c r="AE271" i="100"/>
  <c r="AD272" i="100"/>
  <c r="AG351" i="100"/>
  <c r="AF352" i="100"/>
  <c r="AT382" i="100"/>
  <c r="AE446" i="100"/>
  <c r="N92" i="164" l="1" a="1"/>
  <c r="AT103" i="164" s="1"/>
  <c r="P93" i="164"/>
  <c r="Y94" i="164"/>
  <c r="AB95" i="164"/>
  <c r="AK96" i="164"/>
  <c r="AT97" i="164"/>
  <c r="AW98" i="164"/>
  <c r="AR99" i="164"/>
  <c r="P92" i="164"/>
  <c r="S93" i="164"/>
  <c r="AB94" i="164"/>
  <c r="AJ95" i="164"/>
  <c r="AN96" i="164"/>
  <c r="AV97" i="164"/>
  <c r="BD98" i="164"/>
  <c r="AT99" i="164"/>
  <c r="N92" i="164"/>
  <c r="AF94" i="164"/>
  <c r="AL96" i="164"/>
  <c r="BC98" i="164"/>
  <c r="AN100" i="164"/>
  <c r="AD101" i="164"/>
  <c r="X102" i="164"/>
  <c r="R103" i="164"/>
  <c r="BG103" i="164"/>
  <c r="Q105" i="164"/>
  <c r="Z106" i="164"/>
  <c r="AC107" i="164"/>
  <c r="AL108" i="164"/>
  <c r="AU109" i="164"/>
  <c r="AX110" i="164"/>
  <c r="BG111" i="164"/>
  <c r="T92" i="164"/>
  <c r="AH94" i="164"/>
  <c r="AT96" i="164"/>
  <c r="BG98" i="164"/>
  <c r="AO100" i="164"/>
  <c r="AG101" i="164"/>
  <c r="Z102" i="164"/>
  <c r="S103" i="164"/>
  <c r="BK103" i="164"/>
  <c r="T105" i="164"/>
  <c r="AA106" i="164"/>
  <c r="BH92" i="164"/>
  <c r="AK94" i="164"/>
  <c r="BJ95" i="164"/>
  <c r="AJ97" i="164"/>
  <c r="BI98" i="164"/>
  <c r="Q100" i="164"/>
  <c r="BC100" i="164"/>
  <c r="AI101" i="164"/>
  <c r="BK101" i="164"/>
  <c r="AO102" i="164"/>
  <c r="T103" i="164"/>
  <c r="AW103" i="164"/>
  <c r="AG104" i="164"/>
  <c r="U105" i="164"/>
  <c r="BG105" i="164"/>
  <c r="AT106" i="164"/>
  <c r="AB107" i="164"/>
  <c r="BE107" i="164"/>
  <c r="AI108" i="164"/>
  <c r="BK108" i="164"/>
  <c r="AQ109" i="164"/>
  <c r="U110" i="164"/>
  <c r="AW110" i="164"/>
  <c r="AB111" i="164"/>
  <c r="BD111" i="164"/>
  <c r="AH112" i="164"/>
  <c r="BJ112" i="164"/>
  <c r="AG113" i="164"/>
  <c r="BC113" i="164"/>
  <c r="Z114" i="164"/>
  <c r="AU114" i="164"/>
  <c r="S115" i="164"/>
  <c r="AN115" i="164"/>
  <c r="BI115" i="164"/>
  <c r="AG116" i="164"/>
  <c r="BB116" i="164"/>
  <c r="Y117" i="164"/>
  <c r="AN117" i="164"/>
  <c r="AR117" i="164"/>
  <c r="BD117" i="164"/>
  <c r="BH117" i="164"/>
  <c r="V118" i="164"/>
  <c r="Z118" i="164"/>
  <c r="AL118" i="164"/>
  <c r="AP118" i="164"/>
  <c r="BB118" i="164"/>
  <c r="BF118" i="164"/>
  <c r="T119" i="164"/>
  <c r="Q92" i="164"/>
  <c r="AR92" i="164"/>
  <c r="T93" i="164"/>
  <c r="AR93" i="164"/>
  <c r="X94" i="164"/>
  <c r="AS94" i="164"/>
  <c r="S95" i="164"/>
  <c r="AV95" i="164"/>
  <c r="V96" i="164"/>
  <c r="AR96" i="164"/>
  <c r="W97" i="164"/>
  <c r="AU97" i="164"/>
  <c r="U98" i="164"/>
  <c r="AX98" i="164"/>
  <c r="Q99" i="164"/>
  <c r="AI99" i="164"/>
  <c r="BE99" i="164"/>
  <c r="Y100" i="164"/>
  <c r="AM100" i="164"/>
  <c r="AX100" i="164"/>
  <c r="BG100" i="164"/>
  <c r="S101" i="164"/>
  <c r="AC101" i="164"/>
  <c r="AK101" i="164"/>
  <c r="AU101" i="164"/>
  <c r="BE101" i="164"/>
  <c r="Q102" i="164"/>
  <c r="Y102" i="164"/>
  <c r="AI102" i="164"/>
  <c r="AS102" i="164"/>
  <c r="BB102" i="164"/>
  <c r="O103" i="164"/>
  <c r="W103" i="164"/>
  <c r="AF103" i="164"/>
  <c r="AQ103" i="164"/>
  <c r="BA103" i="164"/>
  <c r="BI103" i="164"/>
  <c r="Z104" i="164"/>
  <c r="AL104" i="164"/>
  <c r="AX104" i="164"/>
  <c r="O105" i="164"/>
  <c r="Y105" i="164"/>
  <c r="AK105" i="164"/>
  <c r="AZ105" i="164"/>
  <c r="N106" i="164"/>
  <c r="Y106" i="164"/>
  <c r="AM106" i="164"/>
  <c r="AY106" i="164"/>
  <c r="BJ106" i="164"/>
  <c r="W107" i="164"/>
  <c r="AF107" i="164"/>
  <c r="AO107" i="164"/>
  <c r="AZ107" i="164"/>
  <c r="BH107" i="164"/>
  <c r="S108" i="164"/>
  <c r="AD108" i="164"/>
  <c r="AM108" i="164"/>
  <c r="AU108" i="164"/>
  <c r="BF108" i="164"/>
  <c r="Q109" i="164"/>
  <c r="AA109" i="164"/>
  <c r="AK109" i="164"/>
  <c r="AS109" i="164"/>
  <c r="BC109" i="164"/>
  <c r="O110" i="164"/>
  <c r="Y110" i="164"/>
  <c r="AG110" i="164"/>
  <c r="AQ110" i="164"/>
  <c r="BA110" i="164"/>
  <c r="BJ110" i="164"/>
  <c r="W111" i="164"/>
  <c r="AE111" i="164"/>
  <c r="AN111" i="164"/>
  <c r="AY111" i="164"/>
  <c r="BH111" i="164"/>
  <c r="R112" i="164"/>
  <c r="AC112" i="164"/>
  <c r="AL112" i="164"/>
  <c r="AU112" i="164"/>
  <c r="BF112" i="164"/>
  <c r="O113" i="164"/>
  <c r="U113" i="164"/>
  <c r="AC113" i="164"/>
  <c r="AJ113" i="164"/>
  <c r="AQ113" i="164"/>
  <c r="AY113" i="164"/>
  <c r="BE113" i="164"/>
  <c r="N114" i="164"/>
  <c r="V114" i="164"/>
  <c r="AC114" i="164"/>
  <c r="AI114" i="164"/>
  <c r="AQ114" i="164"/>
  <c r="AX114" i="164"/>
  <c r="BE114" i="164"/>
  <c r="O115" i="164"/>
  <c r="U115" i="164"/>
  <c r="AB115" i="164"/>
  <c r="AJ115" i="164"/>
  <c r="AQ115" i="164"/>
  <c r="AW115" i="164"/>
  <c r="BE115" i="164"/>
  <c r="N116" i="164"/>
  <c r="U116" i="164"/>
  <c r="AC116" i="164"/>
  <c r="AI116" i="164"/>
  <c r="AP116" i="164"/>
  <c r="AX116" i="164"/>
  <c r="BE116" i="164"/>
  <c r="BK116" i="164"/>
  <c r="U117" i="164"/>
  <c r="AB117" i="164"/>
  <c r="AI117" i="164"/>
  <c r="AO117" i="164"/>
  <c r="AT117" i="164"/>
  <c r="AY117" i="164"/>
  <c r="BE117" i="164"/>
  <c r="BJ117" i="164"/>
  <c r="Q118" i="164"/>
  <c r="W118" i="164"/>
  <c r="AB118" i="164"/>
  <c r="AG118" i="164"/>
  <c r="AM118" i="164"/>
  <c r="AR118" i="164"/>
  <c r="AW118" i="164"/>
  <c r="BC118" i="164"/>
  <c r="BH118" i="164"/>
  <c r="O119" i="164"/>
  <c r="U119" i="164"/>
  <c r="Y119" i="164"/>
  <c r="AC119" i="164"/>
  <c r="AG119" i="164"/>
  <c r="AK119" i="164"/>
  <c r="AO119" i="164"/>
  <c r="AS119" i="164"/>
  <c r="AW119" i="164"/>
  <c r="BA119" i="164"/>
  <c r="BE119" i="164"/>
  <c r="BI119" i="164"/>
  <c r="O120" i="164"/>
  <c r="S120" i="164"/>
  <c r="W120" i="164"/>
  <c r="AA120" i="164"/>
  <c r="AE120" i="164"/>
  <c r="AI120" i="164"/>
  <c r="AM120" i="164"/>
  <c r="AQ120" i="164"/>
  <c r="AU120" i="164"/>
  <c r="AY120" i="164"/>
  <c r="BC120" i="164"/>
  <c r="BG120" i="164"/>
  <c r="BK120" i="164"/>
  <c r="Q121" i="164"/>
  <c r="U121" i="164"/>
  <c r="Y121" i="164"/>
  <c r="AC121" i="164"/>
  <c r="AG121" i="164"/>
  <c r="AK121" i="164"/>
  <c r="AO121" i="164"/>
  <c r="AS121" i="164"/>
  <c r="AW121" i="164"/>
  <c r="BA121" i="164"/>
  <c r="BE121" i="164"/>
  <c r="BI121" i="164"/>
  <c r="AB92" i="164"/>
  <c r="AZ92" i="164"/>
  <c r="W93" i="164"/>
  <c r="AZ93" i="164"/>
  <c r="Z94" i="164"/>
  <c r="AX94" i="164"/>
  <c r="AD95" i="164"/>
  <c r="AY95" i="164"/>
  <c r="Y96" i="164"/>
  <c r="BB96" i="164"/>
  <c r="AB97" i="164"/>
  <c r="AX97" i="164"/>
  <c r="AC98" i="164"/>
  <c r="BA98" i="164"/>
  <c r="W99" i="164"/>
  <c r="AQ99" i="164"/>
  <c r="BG99" i="164"/>
  <c r="AC100" i="164"/>
  <c r="AQ100" i="164"/>
  <c r="BA100" i="164"/>
  <c r="BI100" i="164"/>
  <c r="U101" i="164"/>
  <c r="AE101" i="164"/>
  <c r="AN101" i="164"/>
  <c r="AY101" i="164"/>
  <c r="BG101" i="164"/>
  <c r="R102" i="164"/>
  <c r="AC102" i="164"/>
  <c r="AL102" i="164"/>
  <c r="AT102" i="164"/>
  <c r="BE102" i="164"/>
  <c r="P103" i="164"/>
  <c r="Y103" i="164"/>
  <c r="AJ103" i="164"/>
  <c r="AR103" i="164"/>
  <c r="BB103" i="164"/>
  <c r="Q104" i="164"/>
  <c r="AC104" i="164"/>
  <c r="AM104" i="164"/>
  <c r="BB104" i="164"/>
  <c r="P105" i="164"/>
  <c r="AC105" i="164"/>
  <c r="AQ105" i="164"/>
  <c r="BA105" i="164"/>
  <c r="Q106" i="164"/>
  <c r="AD106" i="164"/>
  <c r="AQ106" i="164"/>
  <c r="BB106" i="164"/>
  <c r="P107" i="164"/>
  <c r="Y107" i="164"/>
  <c r="AG107" i="164"/>
  <c r="AR107" i="164"/>
  <c r="BA107" i="164"/>
  <c r="BK107" i="164"/>
  <c r="W108" i="164"/>
  <c r="AE108" i="164"/>
  <c r="AO108" i="164"/>
  <c r="AY108" i="164"/>
  <c r="BI108" i="164"/>
  <c r="S109" i="164"/>
  <c r="AC109" i="164"/>
  <c r="AM109" i="164"/>
  <c r="AV109" i="164"/>
  <c r="BG109" i="164"/>
  <c r="Q110" i="164"/>
  <c r="Z110" i="164"/>
  <c r="AK110" i="164"/>
  <c r="AT110" i="164"/>
  <c r="BB110" i="164"/>
  <c r="O111" i="164"/>
  <c r="X111" i="164"/>
  <c r="AG111" i="164"/>
  <c r="AR111" i="164"/>
  <c r="AZ111" i="164"/>
  <c r="BI111" i="164"/>
  <c r="V112" i="164"/>
  <c r="AE112" i="164"/>
  <c r="AM112" i="164"/>
  <c r="AX112" i="164"/>
  <c r="BG112" i="164"/>
  <c r="P113" i="164"/>
  <c r="X113" i="164"/>
  <c r="AE113" i="164"/>
  <c r="AK113" i="164"/>
  <c r="AS113" i="164"/>
  <c r="AZ113" i="164"/>
  <c r="BG113" i="164"/>
  <c r="Q114" i="164"/>
  <c r="W114" i="164"/>
  <c r="AD114" i="164"/>
  <c r="AL114" i="164"/>
  <c r="AS114" i="164"/>
  <c r="AY114" i="164"/>
  <c r="BG114" i="164"/>
  <c r="P115" i="164"/>
  <c r="W115" i="164"/>
  <c r="AE115" i="164"/>
  <c r="AK115" i="164"/>
  <c r="AR115" i="164"/>
  <c r="AZ115" i="164"/>
  <c r="BG115" i="164"/>
  <c r="O116" i="164"/>
  <c r="W116" i="164"/>
  <c r="AD116" i="164"/>
  <c r="AK116" i="164"/>
  <c r="AS116" i="164"/>
  <c r="AY116" i="164"/>
  <c r="BF116" i="164"/>
  <c r="P117" i="164"/>
  <c r="W117" i="164"/>
  <c r="AC117" i="164"/>
  <c r="AK117" i="164"/>
  <c r="AP117" i="164"/>
  <c r="AU117" i="164"/>
  <c r="BA117" i="164"/>
  <c r="BF117" i="164"/>
  <c r="BK117" i="164"/>
  <c r="S118" i="164"/>
  <c r="X118" i="164"/>
  <c r="AC118" i="164"/>
  <c r="AI118" i="164"/>
  <c r="AN118" i="164"/>
  <c r="AS118" i="164"/>
  <c r="AY118" i="164"/>
  <c r="BD118" i="164"/>
  <c r="BI118" i="164"/>
  <c r="Q119" i="164"/>
  <c r="V119" i="164"/>
  <c r="Z119" i="164"/>
  <c r="AD119" i="164"/>
  <c r="AH119" i="164"/>
  <c r="AL119" i="164"/>
  <c r="AP119" i="164"/>
  <c r="AT119" i="164"/>
  <c r="AX119" i="164"/>
  <c r="BB119" i="164"/>
  <c r="BF119" i="164"/>
  <c r="BJ119" i="164"/>
  <c r="P120" i="164"/>
  <c r="T120" i="164"/>
  <c r="X120" i="164"/>
  <c r="AB120" i="164"/>
  <c r="AF120" i="164"/>
  <c r="AJ120" i="164"/>
  <c r="AN120" i="164"/>
  <c r="AR120" i="164"/>
  <c r="AV120" i="164"/>
  <c r="AZ120" i="164"/>
  <c r="BD120" i="164"/>
  <c r="BH120" i="164"/>
  <c r="N121" i="164"/>
  <c r="R121" i="164"/>
  <c r="V121" i="164"/>
  <c r="Z121" i="164"/>
  <c r="AD121" i="164"/>
  <c r="AH121" i="164"/>
  <c r="AL121" i="164"/>
  <c r="AP121" i="164"/>
  <c r="AT121" i="164"/>
  <c r="AX121" i="164"/>
  <c r="BB121" i="164"/>
  <c r="BF121" i="164"/>
  <c r="BJ121" i="164"/>
  <c r="AD92" i="164"/>
  <c r="AH93" i="164"/>
  <c r="AC94" i="164"/>
  <c r="AF95" i="164"/>
  <c r="AJ96" i="164"/>
  <c r="AH97" i="164"/>
  <c r="AK98" i="164"/>
  <c r="AA99" i="164"/>
  <c r="O100" i="164"/>
  <c r="AS100" i="164"/>
  <c r="O101" i="164"/>
  <c r="AF101" i="164"/>
  <c r="AZ101" i="164"/>
  <c r="V102" i="164"/>
  <c r="AM102" i="164"/>
  <c r="BG102" i="164"/>
  <c r="AB103" i="164"/>
  <c r="AV103" i="164"/>
  <c r="R104" i="164"/>
  <c r="AS104" i="164"/>
  <c r="S105" i="164"/>
  <c r="AS105" i="164"/>
  <c r="V106" i="164"/>
  <c r="AS106" i="164"/>
  <c r="Q107" i="164"/>
  <c r="AK107" i="164"/>
  <c r="BC107" i="164"/>
  <c r="Y108" i="164"/>
  <c r="AS108" i="164"/>
  <c r="BJ108" i="164"/>
  <c r="AF109" i="164"/>
  <c r="AY109" i="164"/>
  <c r="S110" i="164"/>
  <c r="AL110" i="164"/>
  <c r="BF110" i="164"/>
  <c r="Y111" i="164"/>
  <c r="AS111" i="164"/>
  <c r="O112" i="164"/>
  <c r="AG112" i="164"/>
  <c r="BA112" i="164"/>
  <c r="S113" i="164"/>
  <c r="AF113" i="164"/>
  <c r="AU113" i="164"/>
  <c r="BI113" i="164"/>
  <c r="Y114" i="164"/>
  <c r="AM114" i="164"/>
  <c r="BB114" i="164"/>
  <c r="Q115" i="164"/>
  <c r="AF115" i="164"/>
  <c r="AU115" i="164"/>
  <c r="BH115" i="164"/>
  <c r="Y116" i="164"/>
  <c r="AM116" i="164"/>
  <c r="BA116" i="164"/>
  <c r="Q117" i="164"/>
  <c r="AF117" i="164"/>
  <c r="AQ117" i="164"/>
  <c r="BB117" i="164"/>
  <c r="O118" i="164"/>
  <c r="Y118" i="164"/>
  <c r="AJ118" i="164"/>
  <c r="AU118" i="164"/>
  <c r="BE118" i="164"/>
  <c r="R119" i="164"/>
  <c r="AA119" i="164"/>
  <c r="AI119" i="164"/>
  <c r="AQ119" i="164"/>
  <c r="AY119" i="164"/>
  <c r="BG119" i="164"/>
  <c r="Q120" i="164"/>
  <c r="Y120" i="164"/>
  <c r="AG120" i="164"/>
  <c r="AO120" i="164"/>
  <c r="AW120" i="164"/>
  <c r="BE120" i="164"/>
  <c r="O121" i="164"/>
  <c r="W121" i="164"/>
  <c r="AE121" i="164"/>
  <c r="AM121" i="164"/>
  <c r="AU121" i="164"/>
  <c r="BC121" i="164"/>
  <c r="BK121" i="164"/>
  <c r="BF93" i="164"/>
  <c r="AL92" i="164"/>
  <c r="AJ93" i="164"/>
  <c r="AN94" i="164"/>
  <c r="AL95" i="164"/>
  <c r="AO96" i="164"/>
  <c r="AR97" i="164"/>
  <c r="AN98" i="164"/>
  <c r="AG99" i="164"/>
  <c r="U100" i="164"/>
  <c r="AU100" i="164"/>
  <c r="P101" i="164"/>
  <c r="AJ101" i="164"/>
  <c r="BA101" i="164"/>
  <c r="W102" i="164"/>
  <c r="AQ102" i="164"/>
  <c r="BI102" i="164"/>
  <c r="AE103" i="164"/>
  <c r="AX103" i="164"/>
  <c r="V104" i="164"/>
  <c r="AU104" i="164"/>
  <c r="X105" i="164"/>
  <c r="AU105" i="164"/>
  <c r="W106" i="164"/>
  <c r="AX106" i="164"/>
  <c r="T107" i="164"/>
  <c r="AM107" i="164"/>
  <c r="BG107" i="164"/>
  <c r="Z108" i="164"/>
  <c r="AT108" i="164"/>
  <c r="P109" i="164"/>
  <c r="AG109" i="164"/>
  <c r="BA109" i="164"/>
  <c r="V110" i="164"/>
  <c r="AO110" i="164"/>
  <c r="BG110" i="164"/>
  <c r="AC111" i="164"/>
  <c r="AU111" i="164"/>
  <c r="Q112" i="164"/>
  <c r="AK112" i="164"/>
  <c r="BB112" i="164"/>
  <c r="T113" i="164"/>
  <c r="AI113" i="164"/>
  <c r="AV113" i="164"/>
  <c r="BK113" i="164"/>
  <c r="AA114" i="164"/>
  <c r="AO114" i="164"/>
  <c r="BC114" i="164"/>
  <c r="T115" i="164"/>
  <c r="AG115" i="164"/>
  <c r="AV115" i="164"/>
  <c r="BK115" i="164"/>
  <c r="Z116" i="164"/>
  <c r="AO116" i="164"/>
  <c r="BC116" i="164"/>
  <c r="S117" i="164"/>
  <c r="AG117" i="164"/>
  <c r="AS117" i="164"/>
  <c r="BC117" i="164"/>
  <c r="P118" i="164"/>
  <c r="AA118" i="164"/>
  <c r="AK118" i="164"/>
  <c r="AV118" i="164"/>
  <c r="BG118" i="164"/>
  <c r="S119" i="164"/>
  <c r="AB119" i="164"/>
  <c r="AJ119" i="164"/>
  <c r="AR119" i="164"/>
  <c r="AZ119" i="164"/>
  <c r="BH119" i="164"/>
  <c r="R120" i="164"/>
  <c r="Z120" i="164"/>
  <c r="AH120" i="164"/>
  <c r="AP120" i="164"/>
  <c r="AX120" i="164"/>
  <c r="BF120" i="164"/>
  <c r="P121" i="164"/>
  <c r="X121" i="164"/>
  <c r="AF121" i="164"/>
  <c r="AN121" i="164"/>
  <c r="AV121" i="164"/>
  <c r="BD121" i="164"/>
  <c r="BB92" i="164"/>
  <c r="BF94" i="164"/>
  <c r="BG95" i="164"/>
  <c r="BE96" i="164"/>
  <c r="BH97" i="164"/>
  <c r="BE98" i="164"/>
  <c r="AU99" i="164"/>
  <c r="AK100" i="164"/>
  <c r="BB100" i="164"/>
  <c r="X101" i="164"/>
  <c r="AQ101" i="164"/>
  <c r="BI101" i="164"/>
  <c r="AD102" i="164"/>
  <c r="AX102" i="164"/>
  <c r="Q103" i="164"/>
  <c r="AK103" i="164"/>
  <c r="BF103" i="164"/>
  <c r="AE104" i="164"/>
  <c r="BF104" i="164"/>
  <c r="AF105" i="164"/>
  <c r="BE105" i="164"/>
  <c r="AG106" i="164"/>
  <c r="BG106" i="164"/>
  <c r="AA107" i="164"/>
  <c r="AU107" i="164"/>
  <c r="O108" i="164"/>
  <c r="AH108" i="164"/>
  <c r="BA108" i="164"/>
  <c r="W109" i="164"/>
  <c r="AN109" i="164"/>
  <c r="BH109" i="164"/>
  <c r="AD110" i="164"/>
  <c r="AU110" i="164"/>
  <c r="Q111" i="164"/>
  <c r="AJ111" i="164"/>
  <c r="BC111" i="164"/>
  <c r="W112" i="164"/>
  <c r="AQ112" i="164"/>
  <c r="BI112" i="164"/>
  <c r="Y113" i="164"/>
  <c r="AN113" i="164"/>
  <c r="BA113" i="164"/>
  <c r="R114" i="164"/>
  <c r="AG114" i="164"/>
  <c r="AT114" i="164"/>
  <c r="BI114" i="164"/>
  <c r="Y115" i="164"/>
  <c r="AM115" i="164"/>
  <c r="BA115" i="164"/>
  <c r="R116" i="164"/>
  <c r="AE116" i="164"/>
  <c r="AT116" i="164"/>
  <c r="BI116" i="164"/>
  <c r="X117" i="164"/>
  <c r="AL117" i="164"/>
  <c r="AW117" i="164"/>
  <c r="BG117" i="164"/>
  <c r="T118" i="164"/>
  <c r="AE118" i="164"/>
  <c r="AO118" i="164"/>
  <c r="AZ118" i="164"/>
  <c r="BK118" i="164"/>
  <c r="W119" i="164"/>
  <c r="AE119" i="164"/>
  <c r="AM119" i="164"/>
  <c r="AU119" i="164"/>
  <c r="BC119" i="164"/>
  <c r="BK119" i="164"/>
  <c r="U120" i="164"/>
  <c r="AC120" i="164"/>
  <c r="AK120" i="164"/>
  <c r="AS120" i="164"/>
  <c r="BA120" i="164"/>
  <c r="BI120" i="164"/>
  <c r="S121" i="164"/>
  <c r="AA121" i="164"/>
  <c r="AI121" i="164"/>
  <c r="AQ121" i="164"/>
  <c r="AY121" i="164"/>
  <c r="BG121" i="164"/>
  <c r="O93" i="164"/>
  <c r="O97" i="164"/>
  <c r="AL100" i="164"/>
  <c r="N102" i="164"/>
  <c r="AM103" i="164"/>
  <c r="AJ105" i="164"/>
  <c r="AE107" i="164"/>
  <c r="BC108" i="164"/>
  <c r="AE110" i="164"/>
  <c r="BE111" i="164"/>
  <c r="AA113" i="164"/>
  <c r="AH114" i="164"/>
  <c r="AO115" i="164"/>
  <c r="AU116" i="164"/>
  <c r="AX117" i="164"/>
  <c r="AQ118" i="164"/>
  <c r="AF119" i="164"/>
  <c r="N120" i="164"/>
  <c r="AT120" i="164"/>
  <c r="AB121" i="164"/>
  <c r="BH121" i="164"/>
  <c r="N96" i="164"/>
  <c r="BK93" i="164"/>
  <c r="P98" i="164"/>
  <c r="BF100" i="164"/>
  <c r="AG102" i="164"/>
  <c r="BH103" i="164"/>
  <c r="BI105" i="164"/>
  <c r="AV107" i="164"/>
  <c r="X109" i="164"/>
  <c r="AY110" i="164"/>
  <c r="Z112" i="164"/>
  <c r="AO113" i="164"/>
  <c r="AW114" i="164"/>
  <c r="BC115" i="164"/>
  <c r="BJ116" i="164"/>
  <c r="BI117" i="164"/>
  <c r="BA118" i="164"/>
  <c r="AN119" i="164"/>
  <c r="V120" i="164"/>
  <c r="BB120" i="164"/>
  <c r="AJ121" i="164"/>
  <c r="P95" i="164"/>
  <c r="O99" i="164"/>
  <c r="Y101" i="164"/>
  <c r="AY102" i="164"/>
  <c r="AK104" i="164"/>
  <c r="AI106" i="164"/>
  <c r="R108" i="164"/>
  <c r="AR109" i="164"/>
  <c r="S111" i="164"/>
  <c r="AS112" i="164"/>
  <c r="BD113" i="164"/>
  <c r="BJ114" i="164"/>
  <c r="S116" i="164"/>
  <c r="AA117" i="164"/>
  <c r="U118" i="164"/>
  <c r="N119" i="164"/>
  <c r="AV119" i="164"/>
  <c r="AD120" i="164"/>
  <c r="BJ120" i="164"/>
  <c r="AR121" i="164"/>
  <c r="AW99" i="164"/>
  <c r="AS101" i="164"/>
  <c r="U103" i="164"/>
  <c r="BG104" i="164"/>
  <c r="BI106" i="164"/>
  <c r="AK108" i="164"/>
  <c r="BI109" i="164"/>
  <c r="AM111" i="164"/>
  <c r="BK112" i="164"/>
  <c r="S114" i="164"/>
  <c r="AA115" i="164"/>
  <c r="AH116" i="164"/>
  <c r="AM117" i="164"/>
  <c r="AF118" i="164"/>
  <c r="X119" i="164"/>
  <c r="BD119" i="164"/>
  <c r="AL120" i="164"/>
  <c r="T121" i="164"/>
  <c r="AZ121" i="164"/>
  <c r="Z117" i="164"/>
  <c r="BH116" i="164"/>
  <c r="AR116" i="164"/>
  <c r="AB116" i="164"/>
  <c r="BJ115" i="164"/>
  <c r="AT115" i="164"/>
  <c r="AD115" i="164"/>
  <c r="N115" i="164"/>
  <c r="AV114" i="164"/>
  <c r="AF114" i="164"/>
  <c r="P114" i="164"/>
  <c r="AX113" i="164"/>
  <c r="AH113" i="164"/>
  <c r="R113" i="164"/>
  <c r="AZ112" i="164"/>
  <c r="AJ112" i="164"/>
  <c r="T112" i="164"/>
  <c r="BB111" i="164"/>
  <c r="AL111" i="164"/>
  <c r="V111" i="164"/>
  <c r="BD110" i="164"/>
  <c r="AN110" i="164"/>
  <c r="X110" i="164"/>
  <c r="BF109" i="164"/>
  <c r="AP109" i="164"/>
  <c r="Z109" i="164"/>
  <c r="BH108" i="164"/>
  <c r="AR108" i="164"/>
  <c r="AB108" i="164"/>
  <c r="BJ107" i="164"/>
  <c r="AT107" i="164"/>
  <c r="AD107" i="164"/>
  <c r="N107" i="164"/>
  <c r="AV106" i="164"/>
  <c r="AF106" i="164"/>
  <c r="P106" i="164"/>
  <c r="AX105" i="164"/>
  <c r="AH105" i="164"/>
  <c r="R105" i="164"/>
  <c r="AZ104" i="164"/>
  <c r="AJ104" i="164"/>
  <c r="T104" i="164"/>
  <c r="S92" i="164"/>
  <c r="AI92" i="164"/>
  <c r="AY92" i="164"/>
  <c r="Q93" i="164"/>
  <c r="AG93" i="164"/>
  <c r="AW93" i="164"/>
  <c r="O94" i="164"/>
  <c r="AE94" i="164"/>
  <c r="AU94" i="164"/>
  <c r="BK94" i="164"/>
  <c r="AC95" i="164"/>
  <c r="AS95" i="164"/>
  <c r="BI95" i="164"/>
  <c r="AA96" i="164"/>
  <c r="AQ96" i="164"/>
  <c r="BG96" i="164"/>
  <c r="Y97" i="164"/>
  <c r="AO97" i="164"/>
  <c r="BE97" i="164"/>
  <c r="W98" i="164"/>
  <c r="AM98" i="164"/>
  <c r="V117" i="164"/>
  <c r="BD116" i="164"/>
  <c r="AN116" i="164"/>
  <c r="X116" i="164"/>
  <c r="BF115" i="164"/>
  <c r="AP115" i="164"/>
  <c r="Z115" i="164"/>
  <c r="BH114" i="164"/>
  <c r="AR114" i="164"/>
  <c r="AB114" i="164"/>
  <c r="BJ113" i="164"/>
  <c r="AT113" i="164"/>
  <c r="AD113" i="164"/>
  <c r="N113" i="164"/>
  <c r="AV112" i="164"/>
  <c r="AF112" i="164"/>
  <c r="P112" i="164"/>
  <c r="AX111" i="164"/>
  <c r="AH111" i="164"/>
  <c r="R111" i="164"/>
  <c r="AZ110" i="164"/>
  <c r="AJ110" i="164"/>
  <c r="T110" i="164"/>
  <c r="BB109" i="164"/>
  <c r="AL109" i="164"/>
  <c r="V109" i="164"/>
  <c r="BD108" i="164"/>
  <c r="AN108" i="164"/>
  <c r="X108" i="164"/>
  <c r="BF107" i="164"/>
  <c r="AP107" i="164"/>
  <c r="Z107" i="164"/>
  <c r="BH106" i="164"/>
  <c r="AR106" i="164"/>
  <c r="AB106" i="164"/>
  <c r="BJ105" i="164"/>
  <c r="AT105" i="164"/>
  <c r="AD105" i="164"/>
  <c r="N105" i="164"/>
  <c r="AV104" i="164"/>
  <c r="AF104" i="164"/>
  <c r="P104" i="164"/>
  <c r="W92" i="164"/>
  <c r="AM92" i="164"/>
  <c r="BC92" i="164"/>
  <c r="U93" i="164"/>
  <c r="AK93" i="164"/>
  <c r="BA93" i="164"/>
  <c r="S94" i="164"/>
  <c r="AI94" i="164"/>
  <c r="AY94" i="164"/>
  <c r="Q95" i="164"/>
  <c r="AG95" i="164"/>
  <c r="AW95" i="164"/>
  <c r="O96" i="164"/>
  <c r="AE96" i="164"/>
  <c r="AU96" i="164"/>
  <c r="BK96" i="164"/>
  <c r="AC97" i="164"/>
  <c r="AS97" i="164"/>
  <c r="BI97" i="164"/>
  <c r="AA98" i="164"/>
  <c r="AQ98" i="164"/>
  <c r="AH117" i="164"/>
  <c r="R117" i="164"/>
  <c r="AZ116" i="164"/>
  <c r="AJ116" i="164"/>
  <c r="T116" i="164"/>
  <c r="BB115" i="164"/>
  <c r="AL115" i="164"/>
  <c r="V115" i="164"/>
  <c r="BD114" i="164"/>
  <c r="AN114" i="164"/>
  <c r="X114" i="164"/>
  <c r="BF113" i="164"/>
  <c r="AP113" i="164"/>
  <c r="Z113" i="164"/>
  <c r="BH112" i="164"/>
  <c r="AR112" i="164"/>
  <c r="AB112" i="164"/>
  <c r="BJ111" i="164"/>
  <c r="AT111" i="164"/>
  <c r="AD111" i="164"/>
  <c r="N111" i="164"/>
  <c r="AV110" i="164"/>
  <c r="AF110" i="164"/>
  <c r="P110" i="164"/>
  <c r="AX109" i="164"/>
  <c r="AH109" i="164"/>
  <c r="R109" i="164"/>
  <c r="AZ108" i="164"/>
  <c r="AJ108" i="164"/>
  <c r="T108" i="164"/>
  <c r="BB107" i="164"/>
  <c r="AL107" i="164"/>
  <c r="V107" i="164"/>
  <c r="BD106" i="164"/>
  <c r="AN106" i="164"/>
  <c r="X106" i="164"/>
  <c r="BF105" i="164"/>
  <c r="AP105" i="164"/>
  <c r="Z105" i="164"/>
  <c r="BH104" i="164"/>
  <c r="AR104" i="164"/>
  <c r="AB104" i="164"/>
  <c r="BJ103" i="164"/>
  <c r="AA92" i="164"/>
  <c r="AQ92" i="164"/>
  <c r="BG92" i="164"/>
  <c r="Y93" i="164"/>
  <c r="AO93" i="164"/>
  <c r="BE93" i="164"/>
  <c r="W94" i="164"/>
  <c r="AM94" i="164"/>
  <c r="BC94" i="164"/>
  <c r="U95" i="164"/>
  <c r="AK95" i="164"/>
  <c r="BA95" i="164"/>
  <c r="S96" i="164"/>
  <c r="AI96" i="164"/>
  <c r="AY96" i="164"/>
  <c r="Q97" i="164"/>
  <c r="AG97" i="164"/>
  <c r="AW97" i="164"/>
  <c r="O98" i="164"/>
  <c r="AE98" i="164"/>
  <c r="AU98" i="164"/>
  <c r="AD117" i="164"/>
  <c r="N117" i="164"/>
  <c r="AV116" i="164"/>
  <c r="AF116" i="164"/>
  <c r="P116" i="164"/>
  <c r="AX115" i="164"/>
  <c r="AH115" i="164"/>
  <c r="R115" i="164"/>
  <c r="AZ114" i="164"/>
  <c r="AJ114" i="164"/>
  <c r="T114" i="164"/>
  <c r="BB113" i="164"/>
  <c r="AL113" i="164"/>
  <c r="V113" i="164"/>
  <c r="BD112" i="164"/>
  <c r="AN112" i="164"/>
  <c r="X112" i="164"/>
  <c r="BF111" i="164"/>
  <c r="AP111" i="164"/>
  <c r="Z111" i="164"/>
  <c r="BH110" i="164"/>
  <c r="AR110" i="164"/>
  <c r="AB110" i="164"/>
  <c r="BJ109" i="164"/>
  <c r="AT109" i="164"/>
  <c r="AD109" i="164"/>
  <c r="N109" i="164"/>
  <c r="AV108" i="164"/>
  <c r="AF108" i="164"/>
  <c r="P108" i="164"/>
  <c r="AX107" i="164"/>
  <c r="AH107" i="164"/>
  <c r="R107" i="164"/>
  <c r="AZ106" i="164"/>
  <c r="AJ106" i="164"/>
  <c r="T106" i="164"/>
  <c r="BB105" i="164"/>
  <c r="AL105" i="164"/>
  <c r="V105" i="164"/>
  <c r="BD104" i="164"/>
  <c r="AN104" i="164"/>
  <c r="X104" i="164"/>
  <c r="O92" i="164"/>
  <c r="AE92" i="164"/>
  <c r="AU92" i="164"/>
  <c r="BK92" i="164"/>
  <c r="AC93" i="164"/>
  <c r="AS93" i="164"/>
  <c r="BI93" i="164"/>
  <c r="AA94" i="164"/>
  <c r="AQ94" i="164"/>
  <c r="BG94" i="164"/>
  <c r="Y95" i="164"/>
  <c r="AO95" i="164"/>
  <c r="BE95" i="164"/>
  <c r="W96" i="164"/>
  <c r="AM96" i="164"/>
  <c r="BC96" i="164"/>
  <c r="U97" i="164"/>
  <c r="AK97" i="164"/>
  <c r="BA97" i="164"/>
  <c r="S98" i="164"/>
  <c r="AI98" i="164"/>
  <c r="AY98" i="164"/>
  <c r="Q200" i="100"/>
  <c r="Q154" i="100"/>
  <c r="Q186" i="100" s="1"/>
  <c r="R200" i="100"/>
  <c r="R231" i="100" s="1"/>
  <c r="R233" i="100" s="1"/>
  <c r="R232" i="100" s="1"/>
  <c r="R154" i="100"/>
  <c r="R186" i="100" s="1"/>
  <c r="S284" i="100"/>
  <c r="S296" i="100"/>
  <c r="S544" i="100" s="1"/>
  <c r="Q38" i="108" s="1"/>
  <c r="Q69" i="108" s="1"/>
  <c r="AE333" i="100"/>
  <c r="AE513" i="100" s="1"/>
  <c r="AC104" i="108" s="1"/>
  <c r="AC363" i="100"/>
  <c r="AB364" i="100"/>
  <c r="AG70" i="104"/>
  <c r="AJ51" i="100"/>
  <c r="AK53" i="100"/>
  <c r="AU382" i="100"/>
  <c r="AF271" i="100"/>
  <c r="AE272" i="100"/>
  <c r="X161" i="100"/>
  <c r="W158" i="100"/>
  <c r="AQ466" i="100"/>
  <c r="AR465" i="100"/>
  <c r="S184" i="100"/>
  <c r="S187" i="100"/>
  <c r="AG194" i="100"/>
  <c r="AF197" i="100"/>
  <c r="AE434" i="100"/>
  <c r="AS201" i="100"/>
  <c r="AR204" i="100"/>
  <c r="AQ451" i="100"/>
  <c r="AM470" i="100"/>
  <c r="AI475" i="100"/>
  <c r="AE488" i="100"/>
  <c r="AF16" i="100"/>
  <c r="AG14" i="100"/>
  <c r="AM471" i="100"/>
  <c r="S295" i="100"/>
  <c r="AF446" i="100"/>
  <c r="AH351" i="100"/>
  <c r="AG352" i="100"/>
  <c r="T308" i="100"/>
  <c r="T185" i="100"/>
  <c r="T278" i="100"/>
  <c r="T186" i="100"/>
  <c r="T279" i="100"/>
  <c r="V328" i="100"/>
  <c r="V157" i="100"/>
  <c r="AT144" i="100"/>
  <c r="AS146" i="100"/>
  <c r="S288" i="100"/>
  <c r="S305" i="100" s="1"/>
  <c r="S542" i="100" s="1"/>
  <c r="Q39" i="108" s="1"/>
  <c r="Q70" i="108" s="1"/>
  <c r="S287" i="100"/>
  <c r="S304" i="100" s="1"/>
  <c r="S286" i="100"/>
  <c r="S303" i="100" s="1"/>
  <c r="AJ473" i="100"/>
  <c r="AK472" i="100"/>
  <c r="AJ474" i="100"/>
  <c r="AJ469" i="100"/>
  <c r="AB433" i="100"/>
  <c r="U154" i="100"/>
  <c r="T117" i="164" l="1"/>
  <c r="AW116" i="164"/>
  <c r="AA116" i="164"/>
  <c r="BD115" i="164"/>
  <c r="AI115" i="164"/>
  <c r="BK114" i="164"/>
  <c r="AP114" i="164"/>
  <c r="U114" i="164"/>
  <c r="AW113" i="164"/>
  <c r="AB113" i="164"/>
  <c r="BC112" i="164"/>
  <c r="AA112" i="164"/>
  <c r="AW111" i="164"/>
  <c r="T111" i="164"/>
  <c r="AP110" i="164"/>
  <c r="N110" i="164"/>
  <c r="AI109" i="164"/>
  <c r="BE108" i="164"/>
  <c r="AC108" i="164"/>
  <c r="AW107" i="164"/>
  <c r="U107" i="164"/>
  <c r="AL106" i="164"/>
  <c r="AY105" i="164"/>
  <c r="BI104" i="164"/>
  <c r="W104" i="164"/>
  <c r="AO103" i="164"/>
  <c r="BJ102" i="164"/>
  <c r="AH102" i="164"/>
  <c r="BD101" i="164"/>
  <c r="AA101" i="164"/>
  <c r="AW100" i="164"/>
  <c r="BC99" i="164"/>
  <c r="AP98" i="164"/>
  <c r="R97" i="164"/>
  <c r="AQ95" i="164"/>
  <c r="P94" i="164"/>
  <c r="AO92" i="164"/>
  <c r="S106" i="164"/>
  <c r="BK104" i="164"/>
  <c r="BE103" i="164"/>
  <c r="BK102" i="164"/>
  <c r="U102" i="164"/>
  <c r="AB101" i="164"/>
  <c r="AG100" i="164"/>
  <c r="AV98" i="164"/>
  <c r="AG96" i="164"/>
  <c r="R94" i="164"/>
  <c r="BE112" i="164"/>
  <c r="BA111" i="164"/>
  <c r="AS110" i="164"/>
  <c r="AJ109" i="164"/>
  <c r="AG108" i="164"/>
  <c r="X107" i="164"/>
  <c r="O106" i="164"/>
  <c r="BJ104" i="164"/>
  <c r="BC103" i="164"/>
  <c r="BH102" i="164"/>
  <c r="T102" i="164"/>
  <c r="Z101" i="164"/>
  <c r="AA100" i="164"/>
  <c r="AS98" i="164"/>
  <c r="AB96" i="164"/>
  <c r="BH93" i="164"/>
  <c r="AJ100" i="164"/>
  <c r="AP99" i="164"/>
  <c r="AT98" i="164"/>
  <c r="AQ97" i="164"/>
  <c r="AH96" i="164"/>
  <c r="Z95" i="164"/>
  <c r="V94" i="164"/>
  <c r="N93" i="164"/>
  <c r="AD100" i="164"/>
  <c r="AN99" i="164"/>
  <c r="AR98" i="164"/>
  <c r="AI97" i="164"/>
  <c r="AF96" i="164"/>
  <c r="W95" i="164"/>
  <c r="N94" i="164"/>
  <c r="BI92" i="164"/>
  <c r="P119" i="164"/>
  <c r="AX118" i="164"/>
  <c r="AH118" i="164"/>
  <c r="R118" i="164"/>
  <c r="AZ117" i="164"/>
  <c r="AJ117" i="164"/>
  <c r="O117" i="164"/>
  <c r="AQ116" i="164"/>
  <c r="V116" i="164"/>
  <c r="AY115" i="164"/>
  <c r="AC115" i="164"/>
  <c r="BF114" i="164"/>
  <c r="AK114" i="164"/>
  <c r="O114" i="164"/>
  <c r="AR113" i="164"/>
  <c r="W113" i="164"/>
  <c r="AW112" i="164"/>
  <c r="U112" i="164"/>
  <c r="AO111" i="164"/>
  <c r="BK110" i="164"/>
  <c r="AI110" i="164"/>
  <c r="BD109" i="164"/>
  <c r="AB109" i="164"/>
  <c r="AX108" i="164"/>
  <c r="U108" i="164"/>
  <c r="AQ107" i="164"/>
  <c r="O107" i="164"/>
  <c r="AC106" i="164"/>
  <c r="AN105" i="164"/>
  <c r="BA104" i="164"/>
  <c r="O104" i="164"/>
  <c r="AG103" i="164"/>
  <c r="BC102" i="164"/>
  <c r="AA102" i="164"/>
  <c r="AV101" i="164"/>
  <c r="T101" i="164"/>
  <c r="AP100" i="164"/>
  <c r="AM99" i="164"/>
  <c r="Z98" i="164"/>
  <c r="AZ96" i="164"/>
  <c r="V95" i="164"/>
  <c r="AU93" i="164"/>
  <c r="BC106" i="164"/>
  <c r="AV105" i="164"/>
  <c r="AP104" i="164"/>
  <c r="AN103" i="164"/>
  <c r="AU102" i="164"/>
  <c r="BC101" i="164"/>
  <c r="BJ100" i="164"/>
  <c r="AY99" i="164"/>
  <c r="BC97" i="164"/>
  <c r="AN95" i="164"/>
  <c r="Z93" i="164"/>
  <c r="AI112" i="164"/>
  <c r="AF111" i="164"/>
  <c r="W110" i="164"/>
  <c r="O109" i="164"/>
  <c r="BI107" i="164"/>
  <c r="BA106" i="164"/>
  <c r="AR105" i="164"/>
  <c r="AO104" i="164"/>
  <c r="AL103" i="164"/>
  <c r="AR102" i="164"/>
  <c r="BB101" i="164"/>
  <c r="BH100" i="164"/>
  <c r="AS99" i="164"/>
  <c r="AZ97" i="164"/>
  <c r="AI95" i="164"/>
  <c r="R93" i="164"/>
  <c r="T100" i="164"/>
  <c r="Z99" i="164"/>
  <c r="Y98" i="164"/>
  <c r="V97" i="164"/>
  <c r="BK95" i="164"/>
  <c r="BB94" i="164"/>
  <c r="AY93" i="164"/>
  <c r="AP92" i="164"/>
  <c r="N100" i="164"/>
  <c r="X99" i="164"/>
  <c r="V98" i="164"/>
  <c r="N97" i="164"/>
  <c r="BH95" i="164"/>
  <c r="AZ94" i="164"/>
  <c r="AQ93" i="164"/>
  <c r="AN92" i="164"/>
  <c r="BJ118" i="164"/>
  <c r="AT118" i="164"/>
  <c r="AD118" i="164"/>
  <c r="N118" i="164"/>
  <c r="AV117" i="164"/>
  <c r="AE117" i="164"/>
  <c r="BG116" i="164"/>
  <c r="AL116" i="164"/>
  <c r="Q116" i="164"/>
  <c r="AS115" i="164"/>
  <c r="X115" i="164"/>
  <c r="BA114" i="164"/>
  <c r="AE114" i="164"/>
  <c r="BH113" i="164"/>
  <c r="AM113" i="164"/>
  <c r="Q113" i="164"/>
  <c r="AP112" i="164"/>
  <c r="BK111" i="164"/>
  <c r="AI111" i="164"/>
  <c r="BE110" i="164"/>
  <c r="AA110" i="164"/>
  <c r="AW109" i="164"/>
  <c r="U109" i="164"/>
  <c r="AP108" i="164"/>
  <c r="N108" i="164"/>
  <c r="AJ107" i="164"/>
  <c r="BE106" i="164"/>
  <c r="R106" i="164"/>
  <c r="AE105" i="164"/>
  <c r="AQ104" i="164"/>
  <c r="BD103" i="164"/>
  <c r="AA103" i="164"/>
  <c r="AW102" i="164"/>
  <c r="S102" i="164"/>
  <c r="AO101" i="164"/>
  <c r="BK100" i="164"/>
  <c r="AE100" i="164"/>
  <c r="Y99" i="164"/>
  <c r="BF97" i="164"/>
  <c r="AD96" i="164"/>
  <c r="BD94" i="164"/>
  <c r="AE93" i="164"/>
  <c r="AW106" i="164"/>
  <c r="AO105" i="164"/>
  <c r="AH104" i="164"/>
  <c r="AI103" i="164"/>
  <c r="AP102" i="164"/>
  <c r="AW101" i="164"/>
  <c r="BE100" i="164"/>
  <c r="AO99" i="164"/>
  <c r="AM97" i="164"/>
  <c r="AA95" i="164"/>
  <c r="BJ92" i="164"/>
  <c r="AD112" i="164"/>
  <c r="U111" i="164"/>
  <c r="R110" i="164"/>
  <c r="BG108" i="164"/>
  <c r="AY107" i="164"/>
  <c r="AU106" i="164"/>
  <c r="AM105" i="164"/>
  <c r="AD104" i="164"/>
  <c r="AH103" i="164"/>
  <c r="AN102" i="164"/>
  <c r="AT101" i="164"/>
  <c r="BD100" i="164"/>
  <c r="AK99" i="164"/>
  <c r="AE97" i="164"/>
  <c r="X95" i="164"/>
  <c r="BE92" i="164"/>
  <c r="BJ99" i="164"/>
  <c r="V99" i="164"/>
  <c r="T98" i="164"/>
  <c r="BI96" i="164"/>
  <c r="BF95" i="164"/>
  <c r="AW94" i="164"/>
  <c r="AN93" i="164"/>
  <c r="AK92" i="164"/>
  <c r="BH99" i="164"/>
  <c r="P99" i="164"/>
  <c r="Q98" i="164"/>
  <c r="BF96" i="164"/>
  <c r="AX95" i="164"/>
  <c r="AT94" i="164"/>
  <c r="AL93" i="164"/>
  <c r="AC92" i="164"/>
  <c r="AO106" i="164"/>
  <c r="BK105" i="164"/>
  <c r="AI105" i="164"/>
  <c r="BC104" i="164"/>
  <c r="AA104" i="164"/>
  <c r="AZ103" i="164"/>
  <c r="AC103" i="164"/>
  <c r="BF102" i="164"/>
  <c r="AK102" i="164"/>
  <c r="O102" i="164"/>
  <c r="AR101" i="164"/>
  <c r="W101" i="164"/>
  <c r="AY100" i="164"/>
  <c r="W100" i="164"/>
  <c r="AE99" i="164"/>
  <c r="AF98" i="164"/>
  <c r="Z97" i="164"/>
  <c r="T96" i="164"/>
  <c r="BI94" i="164"/>
  <c r="BC93" i="164"/>
  <c r="AW92" i="164"/>
  <c r="AY112" i="164"/>
  <c r="Y112" i="164"/>
  <c r="AQ111" i="164"/>
  <c r="P111" i="164"/>
  <c r="AM110" i="164"/>
  <c r="BE109" i="164"/>
  <c r="AE109" i="164"/>
  <c r="BB108" i="164"/>
  <c r="V108" i="164"/>
  <c r="AS107" i="164"/>
  <c r="S107" i="164"/>
  <c r="AK106" i="164"/>
  <c r="BH105" i="164"/>
  <c r="AG105" i="164"/>
  <c r="AY104" i="164"/>
  <c r="Y104" i="164"/>
  <c r="AY103" i="164"/>
  <c r="Z103" i="164"/>
  <c r="BD102" i="164"/>
  <c r="AJ102" i="164"/>
  <c r="BJ101" i="164"/>
  <c r="AP101" i="164"/>
  <c r="V101" i="164"/>
  <c r="AV100" i="164"/>
  <c r="S100" i="164"/>
  <c r="AC99" i="164"/>
  <c r="X98" i="164"/>
  <c r="T97" i="164"/>
  <c r="Q96" i="164"/>
  <c r="BA94" i="164"/>
  <c r="AX93" i="164"/>
  <c r="AT92" i="164"/>
  <c r="AB100" i="164"/>
  <c r="BF99" i="164"/>
  <c r="AL99" i="164"/>
  <c r="N99" i="164"/>
  <c r="AO98" i="164"/>
  <c r="N98" i="164"/>
  <c r="AF97" i="164"/>
  <c r="BD96" i="164"/>
  <c r="AC96" i="164"/>
  <c r="AU95" i="164"/>
  <c r="T95" i="164"/>
  <c r="AR94" i="164"/>
  <c r="BJ93" i="164"/>
  <c r="AI93" i="164"/>
  <c r="BF92" i="164"/>
  <c r="Z92" i="164"/>
  <c r="Z100" i="164"/>
  <c r="BD99" i="164"/>
  <c r="AF99" i="164"/>
  <c r="BJ98" i="164"/>
  <c r="AL98" i="164"/>
  <c r="BD97" i="164"/>
  <c r="AD97" i="164"/>
  <c r="BA96" i="164"/>
  <c r="U96" i="164"/>
  <c r="AR95" i="164"/>
  <c r="R95" i="164"/>
  <c r="AJ94" i="164"/>
  <c r="BG93" i="164"/>
  <c r="AF93" i="164"/>
  <c r="AX92" i="164"/>
  <c r="X92" i="164"/>
  <c r="V92" i="164"/>
  <c r="AH106" i="164"/>
  <c r="BD105" i="164"/>
  <c r="AA105" i="164"/>
  <c r="AW104" i="164"/>
  <c r="U104" i="164"/>
  <c r="AS103" i="164"/>
  <c r="X103" i="164"/>
  <c r="BA102" i="164"/>
  <c r="AE102" i="164"/>
  <c r="BH101" i="164"/>
  <c r="AM101" i="164"/>
  <c r="Q101" i="164"/>
  <c r="AT100" i="164"/>
  <c r="BK99" i="164"/>
  <c r="S99" i="164"/>
  <c r="R98" i="164"/>
  <c r="BJ96" i="164"/>
  <c r="BB95" i="164"/>
  <c r="AV94" i="164"/>
  <c r="AP93" i="164"/>
  <c r="AG92" i="164"/>
  <c r="AT112" i="164"/>
  <c r="N112" i="164"/>
  <c r="AK111" i="164"/>
  <c r="BI110" i="164"/>
  <c r="AC110" i="164"/>
  <c r="AZ109" i="164"/>
  <c r="Y109" i="164"/>
  <c r="AQ108" i="164"/>
  <c r="Q108" i="164"/>
  <c r="AN107" i="164"/>
  <c r="BF106" i="164"/>
  <c r="AE106" i="164"/>
  <c r="BC105" i="164"/>
  <c r="W105" i="164"/>
  <c r="AT104" i="164"/>
  <c r="S104" i="164"/>
  <c r="AP103" i="164"/>
  <c r="V103" i="164"/>
  <c r="AZ102" i="164"/>
  <c r="AB102" i="164"/>
  <c r="BF101" i="164"/>
  <c r="AL101" i="164"/>
  <c r="N101" i="164"/>
  <c r="AR100" i="164"/>
  <c r="BI99" i="164"/>
  <c r="BK98" i="164"/>
  <c r="BK97" i="164"/>
  <c r="BH96" i="164"/>
  <c r="AT95" i="164"/>
  <c r="AP94" i="164"/>
  <c r="AM93" i="164"/>
  <c r="Y92" i="164"/>
  <c r="X100" i="164"/>
  <c r="BB99" i="164"/>
  <c r="AD99" i="164"/>
  <c r="BH98" i="164"/>
  <c r="AJ98" i="164"/>
  <c r="BB97" i="164"/>
  <c r="AA97" i="164"/>
  <c r="AX96" i="164"/>
  <c r="R96" i="164"/>
  <c r="AP95" i="164"/>
  <c r="O95" i="164"/>
  <c r="AG94" i="164"/>
  <c r="BD93" i="164"/>
  <c r="AD93" i="164"/>
  <c r="AV92" i="164"/>
  <c r="U92" i="164"/>
  <c r="V100" i="164"/>
  <c r="AV99" i="164"/>
  <c r="AB99" i="164"/>
  <c r="BF98" i="164"/>
  <c r="AB98" i="164"/>
  <c r="AY97" i="164"/>
  <c r="X97" i="164"/>
  <c r="AP96" i="164"/>
  <c r="P96" i="164"/>
  <c r="AM95" i="164"/>
  <c r="BE94" i="164"/>
  <c r="AD94" i="164"/>
  <c r="BB93" i="164"/>
  <c r="V93" i="164"/>
  <c r="AS92" i="164"/>
  <c r="R92" i="164"/>
  <c r="AO112" i="164"/>
  <c r="S112" i="164"/>
  <c r="AV111" i="164"/>
  <c r="AA111" i="164"/>
  <c r="BC110" i="164"/>
  <c r="AH110" i="164"/>
  <c r="BK109" i="164"/>
  <c r="AO109" i="164"/>
  <c r="T109" i="164"/>
  <c r="AW108" i="164"/>
  <c r="AA108" i="164"/>
  <c r="BD107" i="164"/>
  <c r="AI107" i="164"/>
  <c r="BK106" i="164"/>
  <c r="AP106" i="164"/>
  <c r="U106" i="164"/>
  <c r="AW105" i="164"/>
  <c r="AB105" i="164"/>
  <c r="BE104" i="164"/>
  <c r="AI104" i="164"/>
  <c r="N104" i="164"/>
  <c r="AU103" i="164"/>
  <c r="AD103" i="164"/>
  <c r="N103" i="164"/>
  <c r="AV102" i="164"/>
  <c r="AF102" i="164"/>
  <c r="P102" i="164"/>
  <c r="AX101" i="164"/>
  <c r="AH101" i="164"/>
  <c r="R101" i="164"/>
  <c r="AZ100" i="164"/>
  <c r="AI100" i="164"/>
  <c r="BA99" i="164"/>
  <c r="U99" i="164"/>
  <c r="AH98" i="164"/>
  <c r="AP97" i="164"/>
  <c r="AW96" i="164"/>
  <c r="BD95" i="164"/>
  <c r="N95" i="164"/>
  <c r="U94" i="164"/>
  <c r="AB93" i="164"/>
  <c r="AJ92" i="164"/>
  <c r="AF100" i="164"/>
  <c r="P100" i="164"/>
  <c r="AX99" i="164"/>
  <c r="AH99" i="164"/>
  <c r="R99" i="164"/>
  <c r="AZ98" i="164"/>
  <c r="AD98" i="164"/>
  <c r="BG97" i="164"/>
  <c r="AL97" i="164"/>
  <c r="P97" i="164"/>
  <c r="AS96" i="164"/>
  <c r="X96" i="164"/>
  <c r="AZ95" i="164"/>
  <c r="AE95" i="164"/>
  <c r="BH94" i="164"/>
  <c r="AL94" i="164"/>
  <c r="Q94" i="164"/>
  <c r="AT93" i="164"/>
  <c r="X93" i="164"/>
  <c r="BA92" i="164"/>
  <c r="AF92" i="164"/>
  <c r="AH100" i="164"/>
  <c r="R100" i="164"/>
  <c r="AZ99" i="164"/>
  <c r="AJ99" i="164"/>
  <c r="T99" i="164"/>
  <c r="BB98" i="164"/>
  <c r="AG98" i="164"/>
  <c r="BJ97" i="164"/>
  <c r="AN97" i="164"/>
  <c r="S97" i="164"/>
  <c r="AV96" i="164"/>
  <c r="Z96" i="164"/>
  <c r="BC95" i="164"/>
  <c r="AH95" i="164"/>
  <c r="BJ94" i="164"/>
  <c r="AO94" i="164"/>
  <c r="T94" i="164"/>
  <c r="AV93" i="164"/>
  <c r="AA93" i="164"/>
  <c r="BD92" i="164"/>
  <c r="AH92" i="164"/>
  <c r="R286" i="100"/>
  <c r="R288" i="100"/>
  <c r="R287" i="100"/>
  <c r="Q183" i="100"/>
  <c r="Q278" i="100"/>
  <c r="Q279" i="100"/>
  <c r="Q185" i="100"/>
  <c r="Q184" i="100" s="1"/>
  <c r="R183" i="100"/>
  <c r="R278" i="100"/>
  <c r="R308" i="100"/>
  <c r="R185" i="100"/>
  <c r="R279" i="100"/>
  <c r="T284" i="100"/>
  <c r="T296" i="100"/>
  <c r="T544" i="100" s="1"/>
  <c r="R38" i="108" s="1"/>
  <c r="R69" i="108" s="1"/>
  <c r="U112" i="108"/>
  <c r="W531" i="100"/>
  <c r="K145" i="100" a="1"/>
  <c r="K145" i="100" s="1"/>
  <c r="U113" i="108"/>
  <c r="AK51" i="100"/>
  <c r="AL53" i="100"/>
  <c r="AH70" i="104"/>
  <c r="AD363" i="100"/>
  <c r="AC364" i="100"/>
  <c r="AJ475" i="100"/>
  <c r="S329" i="100"/>
  <c r="S506" i="100"/>
  <c r="Q96" i="108" s="1"/>
  <c r="AG446" i="100"/>
  <c r="AN470" i="100"/>
  <c r="AS204" i="100"/>
  <c r="AT201" i="100"/>
  <c r="V154" i="100"/>
  <c r="V183" i="100" s="1"/>
  <c r="AR451" i="100"/>
  <c r="AF272" i="100"/>
  <c r="AG271" i="100"/>
  <c r="S340" i="100"/>
  <c r="S507" i="100"/>
  <c r="Q97" i="108" s="1"/>
  <c r="Q144" i="108" s="1"/>
  <c r="AF488" i="100"/>
  <c r="W157" i="100"/>
  <c r="W328" i="100"/>
  <c r="U308" i="100"/>
  <c r="U185" i="100"/>
  <c r="U278" i="100"/>
  <c r="U186" i="100"/>
  <c r="U279" i="100"/>
  <c r="U296" i="100" s="1"/>
  <c r="U544" i="100" s="1"/>
  <c r="S38" i="108" s="1"/>
  <c r="S69" i="108" s="1"/>
  <c r="AC433" i="100"/>
  <c r="T295" i="100"/>
  <c r="AF434" i="100"/>
  <c r="AG197" i="100"/>
  <c r="AH194" i="100"/>
  <c r="U183" i="100"/>
  <c r="T184" i="100"/>
  <c r="AI351" i="100"/>
  <c r="AH352" i="100"/>
  <c r="AV382" i="100"/>
  <c r="AK473" i="100"/>
  <c r="AK474" i="100"/>
  <c r="AL472" i="100"/>
  <c r="AK469" i="100"/>
  <c r="S335" i="100"/>
  <c r="S508" i="100"/>
  <c r="Q98" i="108" s="1"/>
  <c r="AU144" i="100"/>
  <c r="AT146" i="100"/>
  <c r="T288" i="100"/>
  <c r="T305" i="100" s="1"/>
  <c r="T287" i="100"/>
  <c r="T286" i="100"/>
  <c r="AN471" i="100"/>
  <c r="AG16" i="100"/>
  <c r="AH14" i="100"/>
  <c r="AS465" i="100"/>
  <c r="AR466" i="100"/>
  <c r="Y161" i="100"/>
  <c r="X158" i="100"/>
  <c r="T187" i="100"/>
  <c r="R187" i="100" l="1"/>
  <c r="Q187" i="100"/>
  <c r="R305" i="100"/>
  <c r="R296" i="100"/>
  <c r="R544" i="100" s="1"/>
  <c r="P38" i="108" s="1"/>
  <c r="R184" i="100"/>
  <c r="R284" i="100"/>
  <c r="R304" i="100"/>
  <c r="R335" i="100" s="1"/>
  <c r="R295" i="100"/>
  <c r="R303" i="100"/>
  <c r="R340" i="100" s="1"/>
  <c r="U284" i="100"/>
  <c r="AF333" i="100"/>
  <c r="AF513" i="100" s="1"/>
  <c r="AD104" i="108" s="1"/>
  <c r="U187" i="100"/>
  <c r="AI70" i="104"/>
  <c r="AL51" i="100"/>
  <c r="AM53" i="100"/>
  <c r="AD364" i="100"/>
  <c r="AE363" i="100"/>
  <c r="AI14" i="100"/>
  <c r="AH16" i="100"/>
  <c r="T304" i="100"/>
  <c r="AW382" i="100"/>
  <c r="U286" i="100"/>
  <c r="U303" i="100" s="1"/>
  <c r="U288" i="100"/>
  <c r="U305" i="100" s="1"/>
  <c r="U287" i="100"/>
  <c r="U304" i="100" s="1"/>
  <c r="AG488" i="100"/>
  <c r="AU146" i="100"/>
  <c r="AV144" i="100"/>
  <c r="AK475" i="100"/>
  <c r="AD433" i="100"/>
  <c r="U184" i="100"/>
  <c r="AS451" i="100"/>
  <c r="AH197" i="100"/>
  <c r="AI194" i="100"/>
  <c r="AS466" i="100"/>
  <c r="AT465" i="100"/>
  <c r="AO471" i="100"/>
  <c r="T303" i="100"/>
  <c r="T542" i="100"/>
  <c r="R39" i="108" s="1"/>
  <c r="R70" i="108" s="1"/>
  <c r="T506" i="100"/>
  <c r="R96" i="108" s="1"/>
  <c r="T329" i="100"/>
  <c r="U295" i="100"/>
  <c r="AO470" i="100"/>
  <c r="X328" i="100"/>
  <c r="X157" i="100"/>
  <c r="Z161" i="100"/>
  <c r="Y158" i="100"/>
  <c r="AL474" i="100"/>
  <c r="AM472" i="100"/>
  <c r="AL473" i="100"/>
  <c r="AL469" i="100"/>
  <c r="AJ351" i="100"/>
  <c r="AI352" i="100"/>
  <c r="AG434" i="100"/>
  <c r="AH271" i="100"/>
  <c r="AG272" i="100"/>
  <c r="V278" i="100"/>
  <c r="V308" i="100"/>
  <c r="V185" i="100"/>
  <c r="V186" i="100"/>
  <c r="V279" i="100"/>
  <c r="AT204" i="100"/>
  <c r="AU201" i="100"/>
  <c r="AH446" i="100"/>
  <c r="R329" i="100" l="1"/>
  <c r="R542" i="100"/>
  <c r="P39" i="108" s="1"/>
  <c r="V284" i="100"/>
  <c r="AG333" i="100"/>
  <c r="AG513" i="100" s="1"/>
  <c r="AE104" i="108" s="1"/>
  <c r="AH159" i="100"/>
  <c r="AM51" i="100"/>
  <c r="AJ70" i="104"/>
  <c r="AN53" i="100"/>
  <c r="AE364" i="100"/>
  <c r="AF363" i="100"/>
  <c r="AI446" i="100"/>
  <c r="AU204" i="100"/>
  <c r="AV201" i="100"/>
  <c r="V184" i="100"/>
  <c r="AI271" i="100"/>
  <c r="AH272" i="100"/>
  <c r="AK351" i="100"/>
  <c r="AJ352" i="100"/>
  <c r="AP470" i="100"/>
  <c r="V187" i="100"/>
  <c r="AT451" i="100"/>
  <c r="AW144" i="100"/>
  <c r="AV146" i="100"/>
  <c r="U542" i="100"/>
  <c r="S39" i="108" s="1"/>
  <c r="S70" i="108" s="1"/>
  <c r="U329" i="100"/>
  <c r="U506" i="100"/>
  <c r="S96" i="108" s="1"/>
  <c r="AX382" i="100"/>
  <c r="AL475" i="100"/>
  <c r="T340" i="100"/>
  <c r="T507" i="100"/>
  <c r="R97" i="108" s="1"/>
  <c r="R144" i="108" s="1"/>
  <c r="AT466" i="100"/>
  <c r="AU465" i="100"/>
  <c r="AE433" i="100"/>
  <c r="U340" i="100"/>
  <c r="U507" i="100"/>
  <c r="S97" i="108" s="1"/>
  <c r="S144" i="108" s="1"/>
  <c r="AJ14" i="100"/>
  <c r="AI16" i="100"/>
  <c r="V296" i="100"/>
  <c r="V544" i="100" s="1"/>
  <c r="T38" i="108" s="1"/>
  <c r="T69" i="108" s="1"/>
  <c r="V295" i="100"/>
  <c r="Y328" i="100"/>
  <c r="Y157" i="100"/>
  <c r="AI197" i="100"/>
  <c r="AJ194" i="100"/>
  <c r="AH488" i="100"/>
  <c r="U335" i="100"/>
  <c r="U508" i="100"/>
  <c r="S98" i="108" s="1"/>
  <c r="T508" i="100"/>
  <c r="R98" i="108" s="1"/>
  <c r="T335" i="100"/>
  <c r="V286" i="100"/>
  <c r="V288" i="100"/>
  <c r="V287" i="100"/>
  <c r="AH434" i="100"/>
  <c r="AM474" i="100"/>
  <c r="AM473" i="100"/>
  <c r="AN472" i="100"/>
  <c r="AM469" i="100"/>
  <c r="AA161" i="100"/>
  <c r="Z158" i="100"/>
  <c r="AP471" i="100"/>
  <c r="AI159" i="100" l="1"/>
  <c r="AH333" i="100"/>
  <c r="AH513" i="100" s="1"/>
  <c r="AF104" i="108" s="1"/>
  <c r="AO53" i="100"/>
  <c r="AN51" i="100"/>
  <c r="AK70" i="104"/>
  <c r="AF364" i="100"/>
  <c r="AG363" i="100"/>
  <c r="Z157" i="100"/>
  <c r="Z328" i="100"/>
  <c r="AJ16" i="100"/>
  <c r="AK14" i="100"/>
  <c r="AF433" i="100"/>
  <c r="AX144" i="100"/>
  <c r="AW146" i="100"/>
  <c r="AB161" i="100"/>
  <c r="AA158" i="100"/>
  <c r="AN474" i="100"/>
  <c r="AN473" i="100"/>
  <c r="AO472" i="100"/>
  <c r="AN469" i="100"/>
  <c r="AI272" i="100"/>
  <c r="AJ271" i="100"/>
  <c r="AJ446" i="100"/>
  <c r="V305" i="100"/>
  <c r="AI488" i="100"/>
  <c r="AU466" i="100"/>
  <c r="AV465" i="100"/>
  <c r="AU451" i="100"/>
  <c r="AQ470" i="100"/>
  <c r="AM475" i="100"/>
  <c r="AI434" i="100"/>
  <c r="V304" i="100"/>
  <c r="AQ471" i="100"/>
  <c r="V303" i="100"/>
  <c r="AK194" i="100"/>
  <c r="AJ197" i="100"/>
  <c r="AY382" i="100"/>
  <c r="AK352" i="100"/>
  <c r="AL351" i="100"/>
  <c r="AV204" i="100"/>
  <c r="AW201" i="100"/>
  <c r="AJ159" i="100" l="1"/>
  <c r="AI333" i="100"/>
  <c r="AI513" i="100" s="1"/>
  <c r="AG104" i="108" s="1"/>
  <c r="AH363" i="100"/>
  <c r="AG364" i="100"/>
  <c r="AP53" i="100"/>
  <c r="AL70" i="104"/>
  <c r="AO51" i="100"/>
  <c r="AW204" i="100"/>
  <c r="AX201" i="100"/>
  <c r="AZ382" i="100"/>
  <c r="AL194" i="100"/>
  <c r="AK197" i="100"/>
  <c r="AR471" i="100"/>
  <c r="AV451" i="100"/>
  <c r="AK446" i="100"/>
  <c r="AG433" i="100"/>
  <c r="AL14" i="100"/>
  <c r="AK16" i="100"/>
  <c r="AR470" i="100"/>
  <c r="V506" i="100"/>
  <c r="T96" i="108" s="1"/>
  <c r="V329" i="100"/>
  <c r="V542" i="100"/>
  <c r="T39" i="108" s="1"/>
  <c r="T70" i="108" s="1"/>
  <c r="AP472" i="100"/>
  <c r="AO474" i="100"/>
  <c r="AO473" i="100"/>
  <c r="AO469" i="100"/>
  <c r="AJ434" i="100"/>
  <c r="AW465" i="100"/>
  <c r="AV466" i="100"/>
  <c r="AJ488" i="100"/>
  <c r="AM351" i="100"/>
  <c r="AL352" i="100"/>
  <c r="V507" i="100"/>
  <c r="T97" i="108" s="1"/>
  <c r="T144" i="108" s="1"/>
  <c r="V340" i="100"/>
  <c r="V335" i="100"/>
  <c r="V508" i="100"/>
  <c r="T98" i="108" s="1"/>
  <c r="AN475" i="100"/>
  <c r="AC161" i="100"/>
  <c r="AB158" i="100"/>
  <c r="AY144" i="100"/>
  <c r="AX146" i="100"/>
  <c r="AK271" i="100"/>
  <c r="AJ272" i="100"/>
  <c r="AA157" i="100"/>
  <c r="AA328" i="100"/>
  <c r="AJ333" i="100" l="1"/>
  <c r="AJ513" i="100" s="1"/>
  <c r="AH104" i="108" s="1"/>
  <c r="AK159" i="100"/>
  <c r="AM70" i="104"/>
  <c r="AQ53" i="100"/>
  <c r="AP51" i="100"/>
  <c r="AI363" i="100"/>
  <c r="AH364" i="100"/>
  <c r="AP473" i="100"/>
  <c r="AQ472" i="100"/>
  <c r="AP474" i="100"/>
  <c r="AP469" i="100"/>
  <c r="AS470" i="100"/>
  <c r="AW451" i="100"/>
  <c r="AS471" i="100"/>
  <c r="AX465" i="100"/>
  <c r="AW466" i="100"/>
  <c r="AO475" i="100"/>
  <c r="AH433" i="100"/>
  <c r="AY201" i="100"/>
  <c r="AX204" i="100"/>
  <c r="AY146" i="100"/>
  <c r="AZ144" i="100"/>
  <c r="AK488" i="100"/>
  <c r="AL446" i="100"/>
  <c r="AM194" i="100"/>
  <c r="AL197" i="100"/>
  <c r="BA382" i="100"/>
  <c r="AD161" i="100"/>
  <c r="AC158" i="100"/>
  <c r="AL271" i="100"/>
  <c r="AK272" i="100"/>
  <c r="AB328" i="100"/>
  <c r="AB157" i="100"/>
  <c r="AN351" i="100"/>
  <c r="AM352" i="100"/>
  <c r="AK434" i="100"/>
  <c r="AL16" i="100"/>
  <c r="AM14" i="100"/>
  <c r="AK333" i="100" l="1"/>
  <c r="AK513" i="100" s="1"/>
  <c r="AI104" i="108" s="1"/>
  <c r="AL159" i="100"/>
  <c r="AQ51" i="100"/>
  <c r="AR53" i="100"/>
  <c r="AN70" i="104"/>
  <c r="AI364" i="100"/>
  <c r="AJ363" i="100"/>
  <c r="AL434" i="100"/>
  <c r="AM271" i="100"/>
  <c r="AL272" i="100"/>
  <c r="AE161" i="100"/>
  <c r="AD158" i="100"/>
  <c r="AN14" i="100"/>
  <c r="AM16" i="100"/>
  <c r="AO351" i="100"/>
  <c r="AN352" i="100"/>
  <c r="AI433" i="100"/>
  <c r="AX466" i="100"/>
  <c r="AY465" i="100"/>
  <c r="AR472" i="100"/>
  <c r="AQ473" i="100"/>
  <c r="AQ474" i="100"/>
  <c r="AQ469" i="100"/>
  <c r="BA144" i="100"/>
  <c r="AZ146" i="100"/>
  <c r="AY204" i="100"/>
  <c r="AZ201" i="100"/>
  <c r="AT471" i="100"/>
  <c r="AT470" i="100"/>
  <c r="AM197" i="100"/>
  <c r="AN194" i="100"/>
  <c r="AM446" i="100"/>
  <c r="AC157" i="100"/>
  <c r="AC328" i="100"/>
  <c r="BB382" i="100"/>
  <c r="AL488" i="100"/>
  <c r="AX451" i="100"/>
  <c r="AP475" i="100"/>
  <c r="AM159" i="100" l="1"/>
  <c r="AL333" i="100"/>
  <c r="AL513" i="100" s="1"/>
  <c r="AJ104" i="108" s="1"/>
  <c r="AR51" i="100"/>
  <c r="AS53" i="100"/>
  <c r="AO70" i="104"/>
  <c r="AK363" i="100"/>
  <c r="AJ364" i="100"/>
  <c r="AQ475" i="100"/>
  <c r="AN16" i="100"/>
  <c r="AO14" i="100"/>
  <c r="BA201" i="100"/>
  <c r="AZ204" i="100"/>
  <c r="AM434" i="100"/>
  <c r="AN197" i="100"/>
  <c r="AO194" i="100"/>
  <c r="AU471" i="100"/>
  <c r="AY466" i="100"/>
  <c r="AZ465" i="100"/>
  <c r="AD157" i="100"/>
  <c r="AD328" i="100"/>
  <c r="AM272" i="100"/>
  <c r="AN271" i="100"/>
  <c r="AM488" i="100"/>
  <c r="AN446" i="100"/>
  <c r="AU470" i="100"/>
  <c r="BC382" i="100"/>
  <c r="AY451" i="100"/>
  <c r="BB144" i="100"/>
  <c r="BA146" i="100"/>
  <c r="AR473" i="100"/>
  <c r="AS472" i="100"/>
  <c r="AR474" i="100"/>
  <c r="AR469" i="100"/>
  <c r="AJ433" i="100"/>
  <c r="AP351" i="100"/>
  <c r="AO352" i="100"/>
  <c r="AF161" i="100"/>
  <c r="AE158" i="100"/>
  <c r="AM333" i="100" l="1"/>
  <c r="AM513" i="100" s="1"/>
  <c r="AK104" i="108" s="1"/>
  <c r="AN159" i="100"/>
  <c r="AS51" i="100"/>
  <c r="AP70" i="104"/>
  <c r="AT53" i="100"/>
  <c r="AK364" i="100"/>
  <c r="AL363" i="100"/>
  <c r="AZ451" i="100"/>
  <c r="AO446" i="100"/>
  <c r="AG161" i="100"/>
  <c r="AF158" i="100"/>
  <c r="AV470" i="100"/>
  <c r="BA204" i="100"/>
  <c r="BB201" i="100"/>
  <c r="AO16" i="100"/>
  <c r="AP14" i="100"/>
  <c r="AQ351" i="100"/>
  <c r="AP352" i="100"/>
  <c r="AK433" i="100"/>
  <c r="BB146" i="100"/>
  <c r="BC144" i="100"/>
  <c r="BD382" i="100"/>
  <c r="AN272" i="100"/>
  <c r="AO271" i="100"/>
  <c r="AP194" i="100"/>
  <c r="AO197" i="100"/>
  <c r="AE157" i="100"/>
  <c r="AE328" i="100"/>
  <c r="AR475" i="100"/>
  <c r="AN434" i="100"/>
  <c r="AT472" i="100"/>
  <c r="AS474" i="100"/>
  <c r="AS473" i="100"/>
  <c r="AS469" i="100"/>
  <c r="AN488" i="100"/>
  <c r="BA465" i="100"/>
  <c r="AZ466" i="100"/>
  <c r="AV471" i="100"/>
  <c r="AN333" i="100" l="1"/>
  <c r="AN513" i="100" s="1"/>
  <c r="AL104" i="108" s="1"/>
  <c r="AO159" i="100"/>
  <c r="AQ70" i="104"/>
  <c r="AT51" i="100"/>
  <c r="AU53" i="100"/>
  <c r="AM363" i="100"/>
  <c r="AL364" i="100"/>
  <c r="AH161" i="100"/>
  <c r="AG158" i="100"/>
  <c r="AR351" i="100"/>
  <c r="AQ352" i="100"/>
  <c r="BA451" i="100"/>
  <c r="AT474" i="100"/>
  <c r="AU472" i="100"/>
  <c r="AT473" i="100"/>
  <c r="AT469" i="100"/>
  <c r="AW470" i="100"/>
  <c r="AO488" i="100"/>
  <c r="AS475" i="100"/>
  <c r="AL433" i="100"/>
  <c r="AQ14" i="100"/>
  <c r="AP16" i="100"/>
  <c r="BC201" i="100"/>
  <c r="BB204" i="100"/>
  <c r="AW471" i="100"/>
  <c r="BB465" i="100"/>
  <c r="BA466" i="100"/>
  <c r="AO434" i="100"/>
  <c r="AQ194" i="100"/>
  <c r="AP197" i="100"/>
  <c r="AP271" i="100"/>
  <c r="AO272" i="100"/>
  <c r="BE382" i="100"/>
  <c r="BC146" i="100"/>
  <c r="BD144" i="100"/>
  <c r="AF328" i="100"/>
  <c r="AF157" i="100"/>
  <c r="AP446" i="100"/>
  <c r="AP159" i="100" l="1"/>
  <c r="AO333" i="100"/>
  <c r="AO513" i="100" s="1"/>
  <c r="AM104" i="108" s="1"/>
  <c r="AU51" i="100"/>
  <c r="AV53" i="100"/>
  <c r="AR70" i="104"/>
  <c r="AM364" i="100"/>
  <c r="AN363" i="100"/>
  <c r="AQ446" i="100"/>
  <c r="AI161" i="100"/>
  <c r="AH158" i="100"/>
  <c r="AM433" i="100"/>
  <c r="AS351" i="100"/>
  <c r="AR352" i="100"/>
  <c r="AP434" i="100"/>
  <c r="AQ16" i="100"/>
  <c r="AR14" i="100"/>
  <c r="AT475" i="100"/>
  <c r="AU473" i="100"/>
  <c r="AU474" i="100"/>
  <c r="AV472" i="100"/>
  <c r="AU469" i="100"/>
  <c r="BF382" i="100"/>
  <c r="AQ197" i="100"/>
  <c r="AR194" i="100"/>
  <c r="BB466" i="100"/>
  <c r="BC465" i="100"/>
  <c r="BE144" i="100"/>
  <c r="BD146" i="100"/>
  <c r="AQ271" i="100"/>
  <c r="AP272" i="100"/>
  <c r="AX471" i="100"/>
  <c r="BC204" i="100"/>
  <c r="BD201" i="100"/>
  <c r="AP488" i="100"/>
  <c r="AX470" i="100"/>
  <c r="BB451" i="100"/>
  <c r="AG157" i="100"/>
  <c r="AG328" i="100"/>
  <c r="AP333" i="100" l="1"/>
  <c r="AP513" i="100" s="1"/>
  <c r="AN104" i="108" s="1"/>
  <c r="AQ159" i="100"/>
  <c r="AW53" i="100"/>
  <c r="AS70" i="104"/>
  <c r="AV51" i="100"/>
  <c r="AN364" i="100"/>
  <c r="AO363" i="100"/>
  <c r="AY471" i="100"/>
  <c r="BG382" i="100"/>
  <c r="AU475" i="100"/>
  <c r="BC451" i="100"/>
  <c r="AR271" i="100"/>
  <c r="AQ272" i="100"/>
  <c r="AR16" i="100"/>
  <c r="AS14" i="100"/>
  <c r="AT351" i="100"/>
  <c r="AS352" i="100"/>
  <c r="AR446" i="100"/>
  <c r="BE201" i="100"/>
  <c r="BD204" i="100"/>
  <c r="BC466" i="100"/>
  <c r="BD465" i="100"/>
  <c r="AH328" i="100"/>
  <c r="AH157" i="100"/>
  <c r="AN433" i="100"/>
  <c r="AY470" i="100"/>
  <c r="AQ488" i="100"/>
  <c r="AS194" i="100"/>
  <c r="AR197" i="100"/>
  <c r="AV474" i="100"/>
  <c r="AV473" i="100"/>
  <c r="AW472" i="100"/>
  <c r="AV469" i="100"/>
  <c r="BE146" i="100"/>
  <c r="BF144" i="100"/>
  <c r="AQ434" i="100"/>
  <c r="AJ161" i="100"/>
  <c r="AI158" i="100"/>
  <c r="AQ333" i="100" l="1"/>
  <c r="AQ513" i="100" s="1"/>
  <c r="AO104" i="108" s="1"/>
  <c r="AR159" i="100"/>
  <c r="AP363" i="100"/>
  <c r="AO364" i="100"/>
  <c r="AX53" i="100"/>
  <c r="AT70" i="104"/>
  <c r="AW51" i="100"/>
  <c r="AK161" i="100"/>
  <c r="AJ158" i="100"/>
  <c r="AT194" i="100"/>
  <c r="AS197" i="100"/>
  <c r="BE465" i="100"/>
  <c r="BD466" i="100"/>
  <c r="AO433" i="100"/>
  <c r="AS446" i="100"/>
  <c r="BD451" i="100"/>
  <c r="AZ471" i="100"/>
  <c r="BG144" i="100"/>
  <c r="BF146" i="100"/>
  <c r="AX472" i="100"/>
  <c r="AW474" i="100"/>
  <c r="AW473" i="100"/>
  <c r="AW469" i="100"/>
  <c r="AZ470" i="100"/>
  <c r="AS16" i="100"/>
  <c r="AT14" i="100"/>
  <c r="AR434" i="100"/>
  <c r="AR488" i="100"/>
  <c r="BH382" i="100"/>
  <c r="AI157" i="100"/>
  <c r="AI328" i="100"/>
  <c r="AV475" i="100"/>
  <c r="BE204" i="100"/>
  <c r="BF201" i="100"/>
  <c r="AU351" i="100"/>
  <c r="AT352" i="100"/>
  <c r="AS271" i="100"/>
  <c r="AR272" i="100"/>
  <c r="AS159" i="100" l="1"/>
  <c r="AR333" i="100"/>
  <c r="AR513" i="100" s="1"/>
  <c r="AP104" i="108" s="1"/>
  <c r="AU70" i="104"/>
  <c r="AX51" i="100"/>
  <c r="AY53" i="100"/>
  <c r="AP364" i="100"/>
  <c r="AQ363" i="100"/>
  <c r="AT446" i="100"/>
  <c r="AP433" i="100"/>
  <c r="AJ157" i="100"/>
  <c r="AJ328" i="100"/>
  <c r="AS488" i="100"/>
  <c r="AL161" i="100"/>
  <c r="AK158" i="100"/>
  <c r="AS434" i="100"/>
  <c r="AU14" i="100"/>
  <c r="AT16" i="100"/>
  <c r="AX474" i="100"/>
  <c r="AY472" i="100"/>
  <c r="AX473" i="100"/>
  <c r="AX469" i="100"/>
  <c r="BG146" i="100"/>
  <c r="BH144" i="100"/>
  <c r="BA471" i="100"/>
  <c r="BF465" i="100"/>
  <c r="BE466" i="100"/>
  <c r="AT271" i="100"/>
  <c r="AS272" i="100"/>
  <c r="AU352" i="100"/>
  <c r="AV351" i="100"/>
  <c r="BG201" i="100"/>
  <c r="BF204" i="100"/>
  <c r="BI382" i="100"/>
  <c r="BE451" i="100"/>
  <c r="BA470" i="100"/>
  <c r="AW475" i="100"/>
  <c r="AT197" i="100"/>
  <c r="AU194" i="100"/>
  <c r="AS333" i="100" l="1"/>
  <c r="AS513" i="100" s="1"/>
  <c r="AQ104" i="108" s="1"/>
  <c r="AT159" i="100"/>
  <c r="AZ53" i="100"/>
  <c r="AV70" i="104"/>
  <c r="AY51" i="100"/>
  <c r="AR363" i="100"/>
  <c r="AQ364" i="100"/>
  <c r="AU197" i="100"/>
  <c r="AV194" i="100"/>
  <c r="AW351" i="100"/>
  <c r="AV352" i="100"/>
  <c r="AX475" i="100"/>
  <c r="AV14" i="100"/>
  <c r="AU16" i="100"/>
  <c r="BF466" i="100"/>
  <c r="BG465" i="100"/>
  <c r="BB471" i="100"/>
  <c r="AU446" i="100"/>
  <c r="BB470" i="100"/>
  <c r="AT434" i="100"/>
  <c r="AM161" i="100"/>
  <c r="AL158" i="100"/>
  <c r="BF451" i="100"/>
  <c r="AT488" i="100"/>
  <c r="BJ382" i="100"/>
  <c r="BH201" i="100"/>
  <c r="BG204" i="100"/>
  <c r="AU271" i="100"/>
  <c r="AT272" i="100"/>
  <c r="BI144" i="100"/>
  <c r="BH146" i="100"/>
  <c r="AZ472" i="100"/>
  <c r="AY474" i="100"/>
  <c r="AY473" i="100"/>
  <c r="AY469" i="100"/>
  <c r="AK157" i="100"/>
  <c r="AK328" i="100"/>
  <c r="AQ433" i="100"/>
  <c r="AU159" i="100" l="1"/>
  <c r="AT333" i="100"/>
  <c r="AT513" i="100" s="1"/>
  <c r="AR104" i="108" s="1"/>
  <c r="AR364" i="100"/>
  <c r="AS363" i="100"/>
  <c r="AW70" i="104"/>
  <c r="BA53" i="100"/>
  <c r="AZ51" i="100"/>
  <c r="BI201" i="100"/>
  <c r="BH204" i="100"/>
  <c r="BK382" i="100"/>
  <c r="AL328" i="100"/>
  <c r="AL157" i="100"/>
  <c r="BC471" i="100"/>
  <c r="BH465" i="100"/>
  <c r="BG466" i="100"/>
  <c r="AR433" i="100"/>
  <c r="BI146" i="100"/>
  <c r="BJ144" i="100"/>
  <c r="AU272" i="100"/>
  <c r="AV271" i="100"/>
  <c r="AN161" i="100"/>
  <c r="AM158" i="100"/>
  <c r="AX351" i="100"/>
  <c r="AW352" i="100"/>
  <c r="AV197" i="100"/>
  <c r="AW194" i="100"/>
  <c r="BA472" i="100"/>
  <c r="AZ474" i="100"/>
  <c r="AZ473" i="100"/>
  <c r="AZ469" i="100"/>
  <c r="AU434" i="100"/>
  <c r="BC470" i="100"/>
  <c r="AV446" i="100"/>
  <c r="AY475" i="100"/>
  <c r="AU488" i="100"/>
  <c r="BG451" i="100"/>
  <c r="AV16" i="100"/>
  <c r="AW14" i="100"/>
  <c r="AV159" i="100" l="1"/>
  <c r="AU333" i="100"/>
  <c r="AU513" i="100" s="1"/>
  <c r="AS104" i="108" s="1"/>
  <c r="AS364" i="100"/>
  <c r="AT363" i="100"/>
  <c r="BA51" i="100"/>
  <c r="BB53" i="100"/>
  <c r="AX70" i="104"/>
  <c r="AV488" i="100"/>
  <c r="AV434" i="100"/>
  <c r="AW446" i="100"/>
  <c r="BI465" i="100"/>
  <c r="BH466" i="100"/>
  <c r="BH451" i="100"/>
  <c r="BB472" i="100"/>
  <c r="BA473" i="100"/>
  <c r="BA474" i="100"/>
  <c r="BA469" i="100"/>
  <c r="AY351" i="100"/>
  <c r="AX352" i="100"/>
  <c r="AM157" i="100"/>
  <c r="AM328" i="100"/>
  <c r="AS433" i="100"/>
  <c r="BD471" i="100"/>
  <c r="BI204" i="100"/>
  <c r="BJ201" i="100"/>
  <c r="AW16" i="100"/>
  <c r="AX14" i="100"/>
  <c r="BD470" i="100"/>
  <c r="BJ146" i="100"/>
  <c r="BK144" i="100"/>
  <c r="BL382" i="100"/>
  <c r="AZ475" i="100"/>
  <c r="AX194" i="100"/>
  <c r="AW197" i="100"/>
  <c r="AO161" i="100"/>
  <c r="AN158" i="100"/>
  <c r="AV272" i="100"/>
  <c r="AW271" i="100"/>
  <c r="AW159" i="100" l="1"/>
  <c r="AV333" i="100"/>
  <c r="AV513" i="100" s="1"/>
  <c r="AT104" i="108" s="1"/>
  <c r="AT364" i="100"/>
  <c r="AU363" i="100"/>
  <c r="AY70" i="104"/>
  <c r="BB51" i="100"/>
  <c r="BC53" i="100"/>
  <c r="AP161" i="100"/>
  <c r="AO158" i="100"/>
  <c r="AZ351" i="100"/>
  <c r="AY352" i="100"/>
  <c r="BC472" i="100"/>
  <c r="BB473" i="100"/>
  <c r="BB474" i="100"/>
  <c r="BB469" i="100"/>
  <c r="BI466" i="100"/>
  <c r="BJ465" i="100"/>
  <c r="AW488" i="100"/>
  <c r="BA475" i="100"/>
  <c r="BI451" i="100"/>
  <c r="BE470" i="100"/>
  <c r="BE471" i="100"/>
  <c r="AW434" i="100"/>
  <c r="AX271" i="100"/>
  <c r="AW272" i="100"/>
  <c r="AY194" i="100"/>
  <c r="AX197" i="100"/>
  <c r="AX446" i="100"/>
  <c r="AX16" i="100"/>
  <c r="AY14" i="100"/>
  <c r="AN157" i="100"/>
  <c r="AN328" i="100"/>
  <c r="BM382" i="100"/>
  <c r="BK146" i="100"/>
  <c r="BL144" i="100"/>
  <c r="BK201" i="100"/>
  <c r="BJ204" i="100"/>
  <c r="AT433" i="100"/>
  <c r="AW333" i="100" l="1"/>
  <c r="AW513" i="100" s="1"/>
  <c r="AU104" i="108" s="1"/>
  <c r="AX159" i="100"/>
  <c r="AV363" i="100"/>
  <c r="AU364" i="100"/>
  <c r="AZ70" i="104"/>
  <c r="BD53" i="100"/>
  <c r="BC51" i="100"/>
  <c r="BB475" i="100"/>
  <c r="AZ14" i="100"/>
  <c r="AY16" i="100"/>
  <c r="AZ194" i="100"/>
  <c r="AY197" i="100"/>
  <c r="AX272" i="100"/>
  <c r="AY271" i="100"/>
  <c r="BF470" i="100"/>
  <c r="BJ466" i="100"/>
  <c r="BK465" i="100"/>
  <c r="BA351" i="100"/>
  <c r="AZ352" i="100"/>
  <c r="AO157" i="100"/>
  <c r="AO328" i="100"/>
  <c r="AU433" i="100"/>
  <c r="BN382" i="100"/>
  <c r="AX434" i="100"/>
  <c r="AX488" i="100"/>
  <c r="AQ161" i="100"/>
  <c r="AP158" i="100"/>
  <c r="BL201" i="100"/>
  <c r="BK204" i="100"/>
  <c r="BL146" i="100"/>
  <c r="BM144" i="100"/>
  <c r="AY446" i="100"/>
  <c r="BF471" i="100"/>
  <c r="BJ451" i="100"/>
  <c r="BC474" i="100"/>
  <c r="BD472" i="100"/>
  <c r="BC473" i="100"/>
  <c r="BC469" i="100"/>
  <c r="AY159" i="100" l="1"/>
  <c r="AX333" i="100"/>
  <c r="AX513" i="100" s="1"/>
  <c r="AV104" i="108" s="1"/>
  <c r="BD51" i="100"/>
  <c r="BE53" i="100"/>
  <c r="BA70" i="104"/>
  <c r="AW363" i="100"/>
  <c r="AV364" i="100"/>
  <c r="AZ446" i="100"/>
  <c r="BM201" i="100"/>
  <c r="BL204" i="100"/>
  <c r="AP157" i="100"/>
  <c r="AP328" i="100"/>
  <c r="BA352" i="100"/>
  <c r="BB351" i="100"/>
  <c r="AZ16" i="100"/>
  <c r="BA14" i="100"/>
  <c r="BE472" i="100"/>
  <c r="BD474" i="100"/>
  <c r="BD473" i="100"/>
  <c r="BD469" i="100"/>
  <c r="BM146" i="100"/>
  <c r="K146" i="100" s="1" a="1"/>
  <c r="K146" i="100" s="1"/>
  <c r="BN144" i="100"/>
  <c r="BN146" i="100" s="1"/>
  <c r="K144" i="100" a="1"/>
  <c r="K144" i="100" s="1"/>
  <c r="AV433" i="100"/>
  <c r="BL465" i="100"/>
  <c r="BK466" i="100"/>
  <c r="BK451" i="100"/>
  <c r="AR161" i="100"/>
  <c r="AQ158" i="100"/>
  <c r="AY434" i="100"/>
  <c r="BG470" i="100"/>
  <c r="AZ197" i="100"/>
  <c r="BA194" i="100"/>
  <c r="BC475" i="100"/>
  <c r="BG471" i="100"/>
  <c r="AY488" i="100"/>
  <c r="AZ271" i="100"/>
  <c r="AY272" i="100"/>
  <c r="AY333" i="100" l="1"/>
  <c r="AY513" i="100" s="1"/>
  <c r="AW104" i="108" s="1"/>
  <c r="AZ159" i="100"/>
  <c r="AW364" i="100"/>
  <c r="AX363" i="100"/>
  <c r="BE51" i="100"/>
  <c r="BB70" i="104"/>
  <c r="BF53" i="100"/>
  <c r="AQ328" i="100"/>
  <c r="AQ157" i="100"/>
  <c r="AZ488" i="100"/>
  <c r="BH471" i="100"/>
  <c r="BD475" i="100"/>
  <c r="BA16" i="100"/>
  <c r="BB14" i="100"/>
  <c r="BC351" i="100"/>
  <c r="BB352" i="100"/>
  <c r="AZ272" i="100"/>
  <c r="BA271" i="100"/>
  <c r="BA197" i="100"/>
  <c r="BB194" i="100"/>
  <c r="AS161" i="100"/>
  <c r="AR158" i="100"/>
  <c r="AW433" i="100"/>
  <c r="BE473" i="100"/>
  <c r="BF472" i="100"/>
  <c r="BE474" i="100"/>
  <c r="BE469" i="100"/>
  <c r="BM204" i="100"/>
  <c r="BN201" i="100"/>
  <c r="BN204" i="100" s="1"/>
  <c r="BH470" i="100"/>
  <c r="AZ434" i="100"/>
  <c r="BL451" i="100"/>
  <c r="BM465" i="100"/>
  <c r="BL466" i="100"/>
  <c r="BA446" i="100"/>
  <c r="BA159" i="100" l="1"/>
  <c r="AZ333" i="100"/>
  <c r="AZ513" i="100" s="1"/>
  <c r="AX104" i="108" s="1"/>
  <c r="AY363" i="100"/>
  <c r="AX364" i="100"/>
  <c r="BF51" i="100"/>
  <c r="BC70" i="104"/>
  <c r="BG53" i="100"/>
  <c r="BC352" i="100"/>
  <c r="BD351" i="100"/>
  <c r="BE475" i="100"/>
  <c r="AX433" i="100"/>
  <c r="BA272" i="100"/>
  <c r="BB271" i="100"/>
  <c r="BI471" i="100"/>
  <c r="BB446" i="100"/>
  <c r="AT161" i="100"/>
  <c r="AS158" i="100"/>
  <c r="BN465" i="100"/>
  <c r="BN466" i="100" s="1"/>
  <c r="BM466" i="100"/>
  <c r="K466" i="100" s="1" a="1"/>
  <c r="K466" i="100" s="1"/>
  <c r="K465" i="100" a="1"/>
  <c r="K465" i="100" s="1"/>
  <c r="BM451" i="100"/>
  <c r="BA434" i="100"/>
  <c r="BI470" i="100"/>
  <c r="BG472" i="100"/>
  <c r="BF473" i="100"/>
  <c r="BF474" i="100"/>
  <c r="BF469" i="100"/>
  <c r="AR328" i="100"/>
  <c r="AR157" i="100"/>
  <c r="BB197" i="100"/>
  <c r="BC194" i="100"/>
  <c r="BC14" i="100"/>
  <c r="BB16" i="100"/>
  <c r="BA488" i="100"/>
  <c r="BA333" i="100" l="1"/>
  <c r="BA513" i="100" s="1"/>
  <c r="AY104" i="108" s="1"/>
  <c r="BB159" i="100"/>
  <c r="BG51" i="100"/>
  <c r="BD70" i="104"/>
  <c r="BH53" i="100"/>
  <c r="AZ363" i="100"/>
  <c r="AY364" i="100"/>
  <c r="BB488" i="100"/>
  <c r="BN451" i="100"/>
  <c r="AS157" i="100"/>
  <c r="AS328" i="100"/>
  <c r="BJ470" i="100"/>
  <c r="BG474" i="100"/>
  <c r="BG473" i="100"/>
  <c r="BH472" i="100"/>
  <c r="BG469" i="100"/>
  <c r="BC446" i="100"/>
  <c r="BJ471" i="100"/>
  <c r="BD352" i="100"/>
  <c r="BE351" i="100"/>
  <c r="BB434" i="100"/>
  <c r="AU161" i="100"/>
  <c r="AT158" i="100"/>
  <c r="BC271" i="100"/>
  <c r="BB272" i="100"/>
  <c r="AY433" i="100"/>
  <c r="BC16" i="100"/>
  <c r="BD14" i="100"/>
  <c r="BD194" i="100"/>
  <c r="BC197" i="100"/>
  <c r="BF475" i="100"/>
  <c r="BB333" i="100" l="1"/>
  <c r="BB513" i="100" s="1"/>
  <c r="AZ104" i="108" s="1"/>
  <c r="BC159" i="100"/>
  <c r="BE70" i="104"/>
  <c r="BH51" i="100"/>
  <c r="BI53" i="100"/>
  <c r="AZ364" i="100"/>
  <c r="BA363" i="100"/>
  <c r="BK471" i="100"/>
  <c r="BD446" i="100"/>
  <c r="BD16" i="100"/>
  <c r="BE14" i="100"/>
  <c r="AV161" i="100"/>
  <c r="AU158" i="100"/>
  <c r="BF351" i="100"/>
  <c r="BE352" i="100"/>
  <c r="BK470" i="100"/>
  <c r="BH473" i="100"/>
  <c r="BH474" i="100"/>
  <c r="BI472" i="100"/>
  <c r="BH469" i="100"/>
  <c r="BC488" i="100"/>
  <c r="BE194" i="100"/>
  <c r="BD197" i="100"/>
  <c r="AZ433" i="100"/>
  <c r="BC272" i="100"/>
  <c r="BD271" i="100"/>
  <c r="AT157" i="100"/>
  <c r="AT328" i="100"/>
  <c r="BC434" i="100"/>
  <c r="BG475" i="100"/>
  <c r="BC333" i="100" l="1"/>
  <c r="BC513" i="100" s="1"/>
  <c r="BA104" i="108" s="1"/>
  <c r="BD159" i="100"/>
  <c r="BI51" i="100"/>
  <c r="BJ53" i="100"/>
  <c r="BF70" i="104"/>
  <c r="BB363" i="100"/>
  <c r="BA364" i="100"/>
  <c r="BD272" i="100"/>
  <c r="BE271" i="100"/>
  <c r="BF194" i="100"/>
  <c r="BE197" i="100"/>
  <c r="BH475" i="100"/>
  <c r="BL470" i="100"/>
  <c r="BE16" i="100"/>
  <c r="BF14" i="100"/>
  <c r="BD488" i="100"/>
  <c r="BJ472" i="100"/>
  <c r="BI474" i="100"/>
  <c r="BI473" i="100"/>
  <c r="BI469" i="100"/>
  <c r="AW161" i="100"/>
  <c r="AV158" i="100"/>
  <c r="BG351" i="100"/>
  <c r="BF352" i="100"/>
  <c r="BD434" i="100"/>
  <c r="AU328" i="100"/>
  <c r="AU157" i="100"/>
  <c r="BA433" i="100"/>
  <c r="BE446" i="100"/>
  <c r="BL471" i="100"/>
  <c r="BD333" i="100" l="1"/>
  <c r="BD513" i="100" s="1"/>
  <c r="BB104" i="108" s="1"/>
  <c r="BE159" i="100"/>
  <c r="BB364" i="100"/>
  <c r="BC363" i="100"/>
  <c r="BJ51" i="100"/>
  <c r="BK53" i="100"/>
  <c r="BG70" i="104"/>
  <c r="BM471" i="100"/>
  <c r="BB433" i="100"/>
  <c r="BE488" i="100"/>
  <c r="AV328" i="100"/>
  <c r="AV157" i="100"/>
  <c r="BG14" i="100"/>
  <c r="BF16" i="100"/>
  <c r="AX161" i="100"/>
  <c r="AW158" i="100"/>
  <c r="BJ473" i="100"/>
  <c r="BJ474" i="100"/>
  <c r="BK472" i="100"/>
  <c r="BJ469" i="100"/>
  <c r="BM470" i="100"/>
  <c r="BF271" i="100"/>
  <c r="BE272" i="100"/>
  <c r="BH351" i="100"/>
  <c r="BG352" i="100"/>
  <c r="BF197" i="100"/>
  <c r="BG194" i="100"/>
  <c r="BF446" i="100"/>
  <c r="BE434" i="100"/>
  <c r="BI475" i="100"/>
  <c r="BF159" i="100" l="1"/>
  <c r="BE333" i="100"/>
  <c r="BE513" i="100" s="1"/>
  <c r="BC104" i="108" s="1"/>
  <c r="BL53" i="100"/>
  <c r="BH70" i="104"/>
  <c r="BK51" i="100"/>
  <c r="BD363" i="100"/>
  <c r="BC364" i="100"/>
  <c r="BK474" i="100"/>
  <c r="BL472" i="100"/>
  <c r="BK473" i="100"/>
  <c r="BK469" i="100"/>
  <c r="BC433" i="100"/>
  <c r="AY161" i="100"/>
  <c r="AX158" i="100"/>
  <c r="BH352" i="100"/>
  <c r="BI351" i="100"/>
  <c r="AW157" i="100"/>
  <c r="AW328" i="100"/>
  <c r="BF488" i="100"/>
  <c r="BN471" i="100"/>
  <c r="K471" i="100" a="1"/>
  <c r="K471" i="100" s="1"/>
  <c r="BF434" i="100"/>
  <c r="BG446" i="100"/>
  <c r="BG197" i="100"/>
  <c r="BH194" i="100"/>
  <c r="BF272" i="100"/>
  <c r="BG271" i="100"/>
  <c r="BN470" i="100"/>
  <c r="K470" i="100" a="1"/>
  <c r="K470" i="100" s="1"/>
  <c r="BJ475" i="100"/>
  <c r="BG16" i="100"/>
  <c r="BH14" i="100"/>
  <c r="BF333" i="100" l="1"/>
  <c r="BF513" i="100" s="1"/>
  <c r="BD104" i="108" s="1"/>
  <c r="BG159" i="100"/>
  <c r="BD364" i="100"/>
  <c r="BE363" i="100"/>
  <c r="BI70" i="104"/>
  <c r="BL51" i="100"/>
  <c r="BM53" i="100"/>
  <c r="BG488" i="100"/>
  <c r="BJ351" i="100"/>
  <c r="BI352" i="100"/>
  <c r="BM472" i="100"/>
  <c r="BL474" i="100"/>
  <c r="BL473" i="100"/>
  <c r="BL469" i="100"/>
  <c r="AX157" i="100"/>
  <c r="AX328" i="100"/>
  <c r="BH197" i="100"/>
  <c r="BI194" i="100"/>
  <c r="BG434" i="100"/>
  <c r="AZ161" i="100"/>
  <c r="AY158" i="100"/>
  <c r="BK475" i="100"/>
  <c r="BH446" i="100"/>
  <c r="BD433" i="100"/>
  <c r="BH16" i="100"/>
  <c r="BI14" i="100"/>
  <c r="BG272" i="100"/>
  <c r="BH271" i="100"/>
  <c r="BH159" i="100" l="1"/>
  <c r="BG333" i="100"/>
  <c r="BG513" i="100" s="1"/>
  <c r="BE104" i="108" s="1"/>
  <c r="BE364" i="100"/>
  <c r="BF363" i="100"/>
  <c r="BJ70" i="104"/>
  <c r="BN53" i="100"/>
  <c r="BK70" i="104" s="1"/>
  <c r="BM51" i="100"/>
  <c r="BI446" i="100"/>
  <c r="BA161" i="100"/>
  <c r="AZ158" i="100"/>
  <c r="BH434" i="100"/>
  <c r="BL475" i="100"/>
  <c r="BK351" i="100"/>
  <c r="BJ352" i="100"/>
  <c r="BH272" i="100"/>
  <c r="BI271" i="100"/>
  <c r="BI16" i="100"/>
  <c r="BJ14" i="100"/>
  <c r="BE433" i="100"/>
  <c r="BJ194" i="100"/>
  <c r="BI197" i="100"/>
  <c r="BH488" i="100"/>
  <c r="BN472" i="100"/>
  <c r="BM474" i="100"/>
  <c r="BM473" i="100"/>
  <c r="K472" i="100" a="1"/>
  <c r="K472" i="100" s="1"/>
  <c r="BM469" i="100"/>
  <c r="AY157" i="100"/>
  <c r="AY328" i="100"/>
  <c r="BI159" i="100" l="1"/>
  <c r="BH333" i="100"/>
  <c r="BH513" i="100" s="1"/>
  <c r="BF104" i="108" s="1"/>
  <c r="BF364" i="100"/>
  <c r="BG363" i="100"/>
  <c r="BN51" i="100"/>
  <c r="BJ271" i="100"/>
  <c r="BI272" i="100"/>
  <c r="BK14" i="100"/>
  <c r="BJ16" i="100"/>
  <c r="BJ446" i="100"/>
  <c r="K474" i="100" a="1"/>
  <c r="K474" i="100" s="1"/>
  <c r="BF433" i="100"/>
  <c r="BM475" i="100"/>
  <c r="K475" i="100" s="1"/>
  <c r="K469" i="100" a="1"/>
  <c r="K469" i="100" s="1"/>
  <c r="BN473" i="100"/>
  <c r="BN474" i="100"/>
  <c r="BN469" i="100"/>
  <c r="BI488" i="100"/>
  <c r="BL351" i="100"/>
  <c r="BK352" i="100"/>
  <c r="BI434" i="100"/>
  <c r="AZ157" i="100"/>
  <c r="AZ328" i="100"/>
  <c r="BJ197" i="100"/>
  <c r="BK194" i="100"/>
  <c r="BB161" i="100"/>
  <c r="BA158" i="100"/>
  <c r="K473" i="100" a="1"/>
  <c r="K473" i="100" s="1"/>
  <c r="BI333" i="100" l="1"/>
  <c r="BI513" i="100" s="1"/>
  <c r="BG104" i="108" s="1"/>
  <c r="BJ159" i="100"/>
  <c r="BH363" i="100"/>
  <c r="BG364" i="100"/>
  <c r="BL14" i="100"/>
  <c r="BK16" i="100"/>
  <c r="BM351" i="100"/>
  <c r="BL352" i="100"/>
  <c r="BJ488" i="100"/>
  <c r="BL194" i="100"/>
  <c r="BK197" i="100"/>
  <c r="BG433" i="100"/>
  <c r="BK446" i="100"/>
  <c r="BA157" i="100"/>
  <c r="BA328" i="100"/>
  <c r="BC161" i="100"/>
  <c r="BB158" i="100"/>
  <c r="BJ434" i="100"/>
  <c r="BN475" i="100"/>
  <c r="BK271" i="100"/>
  <c r="BJ272" i="100"/>
  <c r="BK159" i="100" l="1"/>
  <c r="BJ333" i="100"/>
  <c r="BJ513" i="100" s="1"/>
  <c r="BH104" i="108" s="1"/>
  <c r="BH364" i="100"/>
  <c r="BI363" i="100"/>
  <c r="BK434" i="100"/>
  <c r="BL446" i="100"/>
  <c r="BK488" i="100"/>
  <c r="BB328" i="100"/>
  <c r="BB157" i="100"/>
  <c r="BL16" i="100"/>
  <c r="BM14" i="100"/>
  <c r="BK272" i="100"/>
  <c r="BL271" i="100"/>
  <c r="BD161" i="100"/>
  <c r="BC158" i="100"/>
  <c r="BH433" i="100"/>
  <c r="BL197" i="100"/>
  <c r="BM194" i="100"/>
  <c r="BM352" i="100"/>
  <c r="BN351" i="100"/>
  <c r="BN352" i="100" s="1"/>
  <c r="BL159" i="100" l="1"/>
  <c r="BK333" i="100"/>
  <c r="BK513" i="100" s="1"/>
  <c r="BI104" i="108" s="1"/>
  <c r="BJ363" i="100"/>
  <c r="BI364" i="100"/>
  <c r="BM197" i="100"/>
  <c r="BN194" i="100"/>
  <c r="BN197" i="100" s="1"/>
  <c r="BE161" i="100"/>
  <c r="BD158" i="100"/>
  <c r="BI433" i="100"/>
  <c r="BL272" i="100"/>
  <c r="BM271" i="100"/>
  <c r="BM16" i="100"/>
  <c r="BN14" i="100"/>
  <c r="BL434" i="100"/>
  <c r="BL488" i="100"/>
  <c r="BM446" i="100"/>
  <c r="BC157" i="100"/>
  <c r="BC328" i="100"/>
  <c r="BM159" i="100" l="1"/>
  <c r="BL333" i="100"/>
  <c r="BL513" i="100" s="1"/>
  <c r="BJ104" i="108" s="1"/>
  <c r="BK363" i="100"/>
  <c r="BJ364" i="100"/>
  <c r="BM434" i="100"/>
  <c r="BN271" i="100"/>
  <c r="BN272" i="100" s="1"/>
  <c r="BM272" i="100"/>
  <c r="BJ433" i="100"/>
  <c r="BF161" i="100"/>
  <c r="BE158" i="100"/>
  <c r="BM488" i="100"/>
  <c r="BN16" i="100"/>
  <c r="BN446" i="100"/>
  <c r="BD328" i="100"/>
  <c r="BD157" i="100"/>
  <c r="BN159" i="100" l="1"/>
  <c r="BN333" i="100" s="1"/>
  <c r="BN513" i="100" s="1"/>
  <c r="BM333" i="100"/>
  <c r="BM513" i="100" s="1"/>
  <c r="BK104" i="108" s="1"/>
  <c r="BK364" i="100"/>
  <c r="BL363" i="100"/>
  <c r="BG161" i="100"/>
  <c r="BF158" i="100"/>
  <c r="BK433" i="100"/>
  <c r="BN434" i="100"/>
  <c r="BN488" i="100"/>
  <c r="BE157" i="100"/>
  <c r="BE328" i="100"/>
  <c r="BM363" i="100" l="1"/>
  <c r="BL364" i="100"/>
  <c r="BH161" i="100"/>
  <c r="BG158" i="100"/>
  <c r="BL433" i="100"/>
  <c r="BF328" i="100"/>
  <c r="BF157" i="100"/>
  <c r="BN363" i="100" l="1"/>
  <c r="BN364" i="100" s="1"/>
  <c r="BM364" i="100"/>
  <c r="BM433" i="100"/>
  <c r="BI161" i="100"/>
  <c r="BH158" i="100"/>
  <c r="BG157" i="100"/>
  <c r="BG328" i="100"/>
  <c r="BH157" i="100" l="1"/>
  <c r="BH328" i="100"/>
  <c r="BJ161" i="100"/>
  <c r="BI158" i="100"/>
  <c r="BN433" i="100"/>
  <c r="BI328" i="100" l="1"/>
  <c r="BI157" i="100"/>
  <c r="BK161" i="100"/>
  <c r="BJ158" i="100"/>
  <c r="BJ328" i="100" l="1"/>
  <c r="BJ157" i="100"/>
  <c r="BL161" i="100"/>
  <c r="BK158" i="100"/>
  <c r="BK157" i="100" l="1"/>
  <c r="BK328" i="100"/>
  <c r="BM161" i="100"/>
  <c r="BL158" i="100"/>
  <c r="BN161" i="100" l="1"/>
  <c r="BN158" i="100" s="1"/>
  <c r="BM158" i="100"/>
  <c r="BL328" i="100"/>
  <c r="BL157" i="100"/>
  <c r="BM157" i="100" l="1"/>
  <c r="BM328" i="100"/>
  <c r="BN328" i="100"/>
  <c r="BN157" i="100"/>
  <c r="BL89" i="100" l="1"/>
  <c r="BH89" i="100"/>
  <c r="BD89" i="100"/>
  <c r="AZ89" i="100"/>
  <c r="AV89" i="100"/>
  <c r="AR89" i="100"/>
  <c r="AN89" i="100"/>
  <c r="AJ89" i="100"/>
  <c r="AF89" i="100"/>
  <c r="AF87" i="100" s="1"/>
  <c r="AF88" i="100" s="1"/>
  <c r="AF60" i="100" s="1"/>
  <c r="AF67" i="100" s="1"/>
  <c r="AB89" i="100"/>
  <c r="AB87" i="100" s="1"/>
  <c r="AB88" i="100" s="1"/>
  <c r="AB60" i="100" s="1"/>
  <c r="X87" i="100"/>
  <c r="X88" i="100" s="1"/>
  <c r="X60" i="100" s="1"/>
  <c r="T89" i="100"/>
  <c r="P89" i="100"/>
  <c r="BI89" i="100"/>
  <c r="BA89" i="100"/>
  <c r="AS89" i="100"/>
  <c r="BK89" i="100"/>
  <c r="BG89" i="100"/>
  <c r="BC89" i="100"/>
  <c r="AY89" i="100"/>
  <c r="AU89" i="100"/>
  <c r="AQ89" i="100"/>
  <c r="AM89" i="100"/>
  <c r="AI89" i="100"/>
  <c r="AE89" i="100"/>
  <c r="AE87" i="100" s="1"/>
  <c r="AE88" i="100" s="1"/>
  <c r="AE60" i="100" s="1"/>
  <c r="AE67" i="100" s="1"/>
  <c r="AA89" i="100"/>
  <c r="AA87" i="100" s="1"/>
  <c r="AA88" i="100" s="1"/>
  <c r="AA60" i="100" s="1"/>
  <c r="S89" i="100"/>
  <c r="O89" i="100"/>
  <c r="BN89" i="100"/>
  <c r="BJ89" i="100"/>
  <c r="BF89" i="100"/>
  <c r="BB89" i="100"/>
  <c r="AX89" i="100"/>
  <c r="AT89" i="100"/>
  <c r="AP89" i="100"/>
  <c r="AL89" i="100"/>
  <c r="AH89" i="100"/>
  <c r="AD89" i="100"/>
  <c r="AD87" i="100" s="1"/>
  <c r="AD88" i="100" s="1"/>
  <c r="AD60" i="100" s="1"/>
  <c r="AD67" i="100" s="1"/>
  <c r="Z89" i="100"/>
  <c r="Z87" i="100" s="1"/>
  <c r="Z88" i="100" s="1"/>
  <c r="Z60" i="100" s="1"/>
  <c r="V89" i="100"/>
  <c r="R89" i="100"/>
  <c r="N89" i="100"/>
  <c r="BM89" i="100"/>
  <c r="BE89" i="100"/>
  <c r="AW89" i="100"/>
  <c r="AO89" i="100"/>
  <c r="Y89" i="100"/>
  <c r="Y87" i="100" s="1"/>
  <c r="Y88" i="100" s="1"/>
  <c r="Y60" i="100" s="1"/>
  <c r="AK89" i="100"/>
  <c r="U89" i="100"/>
  <c r="AG89" i="100"/>
  <c r="AG87" i="100" s="1"/>
  <c r="AG88" i="100" s="1"/>
  <c r="AG60" i="100" s="1"/>
  <c r="AG67" i="100" s="1"/>
  <c r="Q89" i="100"/>
  <c r="AC89" i="100"/>
  <c r="AC87" i="100" s="1"/>
  <c r="AC88" i="100" s="1"/>
  <c r="AC60" i="100" s="1"/>
  <c r="AC67" i="100" s="1"/>
  <c r="M89" i="100"/>
  <c r="W67" i="100" l="1"/>
  <c r="U18" i="108" s="1"/>
  <c r="U16" i="108"/>
  <c r="U76" i="108" s="1"/>
  <c r="AA67" i="100"/>
  <c r="Y18" i="108" s="1"/>
  <c r="Y16" i="108"/>
  <c r="Y76" i="108" s="1"/>
  <c r="AB67" i="100"/>
  <c r="Z18" i="108" s="1"/>
  <c r="Z16" i="108"/>
  <c r="Z76" i="108" s="1"/>
  <c r="Z67" i="100"/>
  <c r="X18" i="108" s="1"/>
  <c r="X16" i="108"/>
  <c r="X76" i="108" s="1"/>
  <c r="Y67" i="100"/>
  <c r="W18" i="108" s="1"/>
  <c r="W16" i="108"/>
  <c r="W76" i="108" s="1"/>
  <c r="X67" i="100"/>
  <c r="V18" i="108" s="1"/>
  <c r="V16" i="108"/>
  <c r="V76" i="108" s="1"/>
  <c r="AH87" i="100"/>
  <c r="AH88" i="100" s="1"/>
  <c r="AH60" i="100" s="1"/>
  <c r="AH67" i="100" s="1"/>
  <c r="AA16" i="108"/>
  <c r="AA76" i="108" s="1"/>
  <c r="AA18" i="108"/>
  <c r="W459" i="100" l="1"/>
  <c r="W481" i="100"/>
  <c r="W555" i="100" s="1"/>
  <c r="U47" i="108" s="1"/>
  <c r="U81" i="108" s="1"/>
  <c r="W478" i="100"/>
  <c r="W479" i="100"/>
  <c r="W553" i="100" s="1"/>
  <c r="U45" i="108" s="1"/>
  <c r="U79" i="108" s="1"/>
  <c r="W482" i="100"/>
  <c r="W556" i="100" s="1"/>
  <c r="U48" i="108" s="1"/>
  <c r="U82" i="108" s="1"/>
  <c r="W480" i="100"/>
  <c r="W554" i="100" s="1"/>
  <c r="U46" i="108" s="1"/>
  <c r="U80" i="108" s="1"/>
  <c r="AD16" i="108"/>
  <c r="AD76" i="108" s="1"/>
  <c r="AC18" i="108"/>
  <c r="AB18" i="108"/>
  <c r="AC16" i="108"/>
  <c r="AC76" i="108" s="1"/>
  <c r="AI87" i="100"/>
  <c r="AI88" i="100" s="1"/>
  <c r="AI60" i="100" s="1"/>
  <c r="AI67" i="100" s="1"/>
  <c r="AE18" i="108"/>
  <c r="AE16" i="108"/>
  <c r="AE76" i="108" s="1"/>
  <c r="W552" i="100" l="1"/>
  <c r="U44" i="108" s="1"/>
  <c r="U78" i="108" s="1"/>
  <c r="U83" i="108" s="1"/>
  <c r="W483" i="100"/>
  <c r="AJ87" i="100"/>
  <c r="AJ88" i="100" s="1"/>
  <c r="AJ60" i="100" s="1"/>
  <c r="AJ67" i="100" s="1"/>
  <c r="AF18" i="108"/>
  <c r="AF16" i="108"/>
  <c r="AF76" i="108" s="1"/>
  <c r="AK87" i="100" l="1"/>
  <c r="AK88" i="100" s="1"/>
  <c r="AK60" i="100" s="1"/>
  <c r="AK67" i="100" s="1"/>
  <c r="AG18" i="108"/>
  <c r="AG16" i="108"/>
  <c r="AG76" i="108" s="1"/>
  <c r="AL87" i="100" l="1"/>
  <c r="AL88" i="100" s="1"/>
  <c r="AL60" i="100" s="1"/>
  <c r="AL67" i="100" s="1"/>
  <c r="AH18" i="108"/>
  <c r="AH16" i="108"/>
  <c r="AH76" i="108" s="1"/>
  <c r="AM87" i="100" l="1"/>
  <c r="AM88" i="100" s="1"/>
  <c r="AM60" i="100" s="1"/>
  <c r="AM67" i="100" s="1"/>
  <c r="AI16" i="108"/>
  <c r="AI76" i="108" s="1"/>
  <c r="AI18" i="108"/>
  <c r="AN87" i="100" l="1"/>
  <c r="AN88" i="100" s="1"/>
  <c r="AN60" i="100" s="1"/>
  <c r="AN67" i="100" s="1"/>
  <c r="AJ16" i="108"/>
  <c r="AJ76" i="108" s="1"/>
  <c r="AJ18" i="108"/>
  <c r="AO87" i="100" l="1"/>
  <c r="AO88" i="100" s="1"/>
  <c r="AO60" i="100" s="1"/>
  <c r="AO67" i="100" s="1"/>
  <c r="AK16" i="108"/>
  <c r="AK76" i="108" s="1"/>
  <c r="AK18" i="108"/>
  <c r="AP87" i="100" l="1"/>
  <c r="AP88" i="100" s="1"/>
  <c r="AP60" i="100" s="1"/>
  <c r="AP67" i="100" s="1"/>
  <c r="AL18" i="108"/>
  <c r="AL16" i="108"/>
  <c r="AL76" i="108" s="1"/>
  <c r="AQ87" i="100" l="1"/>
  <c r="AQ88" i="100" s="1"/>
  <c r="AQ60" i="100" s="1"/>
  <c r="AQ67" i="100" s="1"/>
  <c r="AM16" i="108"/>
  <c r="AM76" i="108" s="1"/>
  <c r="AM18" i="108"/>
  <c r="AR87" i="100" l="1"/>
  <c r="AR88" i="100" s="1"/>
  <c r="AR60" i="100" s="1"/>
  <c r="AR67" i="100" s="1"/>
  <c r="AN16" i="108"/>
  <c r="AN76" i="108" s="1"/>
  <c r="AN18" i="108"/>
  <c r="AS87" i="100" l="1"/>
  <c r="AS88" i="100" s="1"/>
  <c r="AS60" i="100" s="1"/>
  <c r="AS67" i="100" s="1"/>
  <c r="AO18" i="108"/>
  <c r="AO16" i="108"/>
  <c r="AO76" i="108" s="1"/>
  <c r="AT87" i="100" l="1"/>
  <c r="AT88" i="100" s="1"/>
  <c r="AT60" i="100" s="1"/>
  <c r="AT67" i="100" s="1"/>
  <c r="AP16" i="108"/>
  <c r="AP76" i="108" s="1"/>
  <c r="AP18" i="108"/>
  <c r="AU87" i="100" l="1"/>
  <c r="AU88" i="100" s="1"/>
  <c r="AU60" i="100" s="1"/>
  <c r="AU67" i="100" s="1"/>
  <c r="AQ16" i="108"/>
  <c r="AQ76" i="108" s="1"/>
  <c r="AQ18" i="108"/>
  <c r="AV87" i="100" l="1"/>
  <c r="AV88" i="100" s="1"/>
  <c r="AV60" i="100" s="1"/>
  <c r="AV67" i="100" s="1"/>
  <c r="AR18" i="108"/>
  <c r="AR16" i="108"/>
  <c r="AR76" i="108" s="1"/>
  <c r="AW87" i="100" l="1"/>
  <c r="AW88" i="100" s="1"/>
  <c r="AW60" i="100" s="1"/>
  <c r="AW67" i="100" s="1"/>
  <c r="AS18" i="108"/>
  <c r="AS16" i="108"/>
  <c r="AS76" i="108" s="1"/>
  <c r="AX87" i="100" l="1"/>
  <c r="AX88" i="100" s="1"/>
  <c r="AX60" i="100" s="1"/>
  <c r="AX67" i="100" s="1"/>
  <c r="AT16" i="108"/>
  <c r="AT76" i="108" s="1"/>
  <c r="AT18" i="108"/>
  <c r="AY87" i="100" l="1"/>
  <c r="AY88" i="100" s="1"/>
  <c r="AY60" i="100" s="1"/>
  <c r="AY67" i="100" s="1"/>
  <c r="AU16" i="108"/>
  <c r="AU76" i="108" s="1"/>
  <c r="AU18" i="108"/>
  <c r="AZ87" i="100" l="1"/>
  <c r="AZ88" i="100" s="1"/>
  <c r="AZ60" i="100" s="1"/>
  <c r="AZ67" i="100" s="1"/>
  <c r="AV16" i="108"/>
  <c r="AV76" i="108" s="1"/>
  <c r="AV18" i="108"/>
  <c r="BA87" i="100" l="1"/>
  <c r="BA88" i="100" s="1"/>
  <c r="BA60" i="100" s="1"/>
  <c r="BA67" i="100" s="1"/>
  <c r="AW18" i="108"/>
  <c r="AW16" i="108"/>
  <c r="AW76" i="108" s="1"/>
  <c r="BB87" i="100" l="1"/>
  <c r="BB88" i="100" s="1"/>
  <c r="BB60" i="100" s="1"/>
  <c r="BB67" i="100" s="1"/>
  <c r="AX16" i="108"/>
  <c r="AX76" i="108" s="1"/>
  <c r="AX18" i="108"/>
  <c r="BC87" i="100" l="1"/>
  <c r="BC88" i="100" s="1"/>
  <c r="BC60" i="100" s="1"/>
  <c r="BC67" i="100" s="1"/>
  <c r="AY16" i="108"/>
  <c r="AY76" i="108" s="1"/>
  <c r="AY18" i="108"/>
  <c r="BD87" i="100" l="1"/>
  <c r="BD88" i="100" s="1"/>
  <c r="BD60" i="100" s="1"/>
  <c r="BD67" i="100" s="1"/>
  <c r="AZ18" i="108"/>
  <c r="AZ16" i="108"/>
  <c r="AZ76" i="108" s="1"/>
  <c r="BE87" i="100" l="1"/>
  <c r="BE88" i="100" s="1"/>
  <c r="BE60" i="100" s="1"/>
  <c r="BE67" i="100" s="1"/>
  <c r="BA16" i="108"/>
  <c r="BA76" i="108" s="1"/>
  <c r="BA18" i="108"/>
  <c r="BF87" i="100" l="1"/>
  <c r="BF88" i="100" s="1"/>
  <c r="BF60" i="100" s="1"/>
  <c r="BF67" i="100" s="1"/>
  <c r="BB16" i="108"/>
  <c r="BB76" i="108" s="1"/>
  <c r="BB18" i="108"/>
  <c r="BG87" i="100" l="1"/>
  <c r="BG88" i="100" s="1"/>
  <c r="BG60" i="100" s="1"/>
  <c r="BG67" i="100" s="1"/>
  <c r="BC18" i="108"/>
  <c r="BC16" i="108"/>
  <c r="BC76" i="108" s="1"/>
  <c r="BH87" i="100" l="1"/>
  <c r="BH88" i="100" s="1"/>
  <c r="BH60" i="100" s="1"/>
  <c r="BH67" i="100" s="1"/>
  <c r="BD16" i="108"/>
  <c r="BD76" i="108" s="1"/>
  <c r="BD18" i="108"/>
  <c r="BI87" i="100" l="1"/>
  <c r="BI88" i="100" s="1"/>
  <c r="BI60" i="100" s="1"/>
  <c r="BI67" i="100" s="1"/>
  <c r="BE16" i="108"/>
  <c r="BE76" i="108" s="1"/>
  <c r="BE18" i="108"/>
  <c r="BJ87" i="100" l="1"/>
  <c r="BJ88" i="100" s="1"/>
  <c r="BJ60" i="100" s="1"/>
  <c r="BJ67" i="100" s="1"/>
  <c r="BF16" i="108"/>
  <c r="BF76" i="108" s="1"/>
  <c r="BF18" i="108"/>
  <c r="BK87" i="100" l="1"/>
  <c r="BK88" i="100" s="1"/>
  <c r="BK60" i="100" s="1"/>
  <c r="BK67" i="100" s="1"/>
  <c r="BG16" i="108"/>
  <c r="BG76" i="108" s="1"/>
  <c r="BG18" i="108"/>
  <c r="BL87" i="100" l="1"/>
  <c r="BL88" i="100" s="1"/>
  <c r="BL60" i="100" s="1"/>
  <c r="BL67" i="100" s="1"/>
  <c r="BH18" i="108"/>
  <c r="BH16" i="108"/>
  <c r="BH76" i="108" s="1"/>
  <c r="BM87" i="100" l="1"/>
  <c r="BM88" i="100" s="1"/>
  <c r="BM60" i="100" s="1"/>
  <c r="BM67" i="100" s="1"/>
  <c r="BI18" i="108"/>
  <c r="BI16" i="108"/>
  <c r="BI76" i="108" s="1"/>
  <c r="BN87" i="100" l="1"/>
  <c r="BN88" i="100" s="1"/>
  <c r="BN60" i="100" s="1"/>
  <c r="BN67" i="100" s="1"/>
  <c r="BJ16" i="108"/>
  <c r="BJ76" i="108" s="1"/>
  <c r="BJ18" i="108"/>
  <c r="BK16" i="108" l="1"/>
  <c r="BK76" i="108" s="1"/>
  <c r="BK18" i="108"/>
  <c r="L73" i="100" l="1"/>
  <c r="F80" i="100" s="1"/>
  <c r="V73" i="100"/>
  <c r="F82" i="100" s="1"/>
  <c r="AD18" i="108"/>
  <c r="AB16" i="108"/>
  <c r="AB76" i="108" s="1"/>
  <c r="P73" i="100"/>
  <c r="M73" i="100"/>
  <c r="N73" i="100"/>
  <c r="O73" i="100"/>
  <c r="T73" i="100"/>
  <c r="S73" i="100"/>
  <c r="U73" i="100"/>
  <c r="Q73" i="100"/>
  <c r="R73" i="100"/>
  <c r="F84" i="100" l="1"/>
  <c r="F83" i="100" s="1"/>
  <c r="W75" i="100" s="1"/>
  <c r="AG75" i="100" l="1"/>
  <c r="AG73" i="100" s="1"/>
  <c r="AE75" i="100"/>
  <c r="AE73" i="100" s="1"/>
  <c r="AE74" i="100" s="1"/>
  <c r="AE59" i="100" s="1"/>
  <c r="Y75" i="100"/>
  <c r="Y73" i="100" s="1"/>
  <c r="Y74" i="100" s="1"/>
  <c r="Y59" i="100" s="1"/>
  <c r="AA75" i="100"/>
  <c r="AA73" i="100" s="1"/>
  <c r="AA74" i="100" s="1"/>
  <c r="AA59" i="100" s="1"/>
  <c r="AC75" i="100"/>
  <c r="AC73" i="100" s="1"/>
  <c r="AC74" i="100" s="1"/>
  <c r="AC59" i="100" s="1"/>
  <c r="AF75" i="100"/>
  <c r="AF73" i="100" s="1"/>
  <c r="AF74" i="100" s="1"/>
  <c r="AF59" i="100" s="1"/>
  <c r="Z75" i="100"/>
  <c r="Z73" i="100" s="1"/>
  <c r="Z74" i="100" s="1"/>
  <c r="Z59" i="100" s="1"/>
  <c r="X75" i="100"/>
  <c r="X73" i="100" s="1"/>
  <c r="X74" i="100" s="1"/>
  <c r="X59" i="100" s="1"/>
  <c r="AB75" i="100"/>
  <c r="AB73" i="100" s="1"/>
  <c r="AB74" i="100" s="1"/>
  <c r="AB59" i="100" s="1"/>
  <c r="AD75" i="100"/>
  <c r="AD73" i="100" s="1"/>
  <c r="AD74" i="100" s="1"/>
  <c r="AD59" i="100" s="1"/>
  <c r="AZ75" i="100"/>
  <c r="AX75" i="100"/>
  <c r="BI75" i="100"/>
  <c r="AL75" i="100"/>
  <c r="R75" i="100"/>
  <c r="BK75" i="100"/>
  <c r="AM75" i="100"/>
  <c r="M75" i="100"/>
  <c r="S75" i="100"/>
  <c r="AO75" i="100"/>
  <c r="AN75" i="100"/>
  <c r="BG75" i="100"/>
  <c r="AY75" i="100"/>
  <c r="AV75" i="100"/>
  <c r="AP75" i="100"/>
  <c r="BA75" i="100"/>
  <c r="AJ75" i="100"/>
  <c r="BM75" i="100"/>
  <c r="AI75" i="100"/>
  <c r="BH75" i="100"/>
  <c r="AT75" i="100"/>
  <c r="BN75" i="100"/>
  <c r="BJ75" i="100"/>
  <c r="L75" i="100"/>
  <c r="T75" i="100"/>
  <c r="BB75" i="100"/>
  <c r="V75" i="100"/>
  <c r="N75" i="100"/>
  <c r="AK75" i="100"/>
  <c r="AR75" i="100"/>
  <c r="AU75" i="100"/>
  <c r="BL75" i="100"/>
  <c r="BD75" i="100"/>
  <c r="AW75" i="100"/>
  <c r="O75" i="100"/>
  <c r="BC75" i="100"/>
  <c r="AS75" i="100"/>
  <c r="BE75" i="100"/>
  <c r="P75" i="100"/>
  <c r="Q75" i="100"/>
  <c r="AH75" i="100"/>
  <c r="U75" i="100"/>
  <c r="BF75" i="100"/>
  <c r="AQ75" i="100"/>
  <c r="Y445" i="100" l="1"/>
  <c r="Y452" i="100"/>
  <c r="Y66" i="100"/>
  <c r="W17" i="108" s="1"/>
  <c r="W15" i="108"/>
  <c r="Z445" i="100"/>
  <c r="Z66" i="100"/>
  <c r="X17" i="108" s="1"/>
  <c r="Z452" i="100"/>
  <c r="Z454" i="100" s="1"/>
  <c r="X15" i="108"/>
  <c r="AD445" i="100"/>
  <c r="AD452" i="100"/>
  <c r="AD454" i="100" s="1"/>
  <c r="AB15" i="108"/>
  <c r="AD66" i="100"/>
  <c r="AB17" i="108" s="1"/>
  <c r="AF452" i="100"/>
  <c r="AF445" i="100"/>
  <c r="AD15" i="108"/>
  <c r="AF66" i="100"/>
  <c r="AD17" i="108" s="1"/>
  <c r="AE445" i="100"/>
  <c r="AE452" i="100"/>
  <c r="AE454" i="100" s="1"/>
  <c r="AE66" i="100"/>
  <c r="AC17" i="108" s="1"/>
  <c r="AC15" i="108"/>
  <c r="AB452" i="100"/>
  <c r="Z15" i="108"/>
  <c r="AB445" i="100"/>
  <c r="AB66" i="100"/>
  <c r="Z17" i="108" s="1"/>
  <c r="AC445" i="100"/>
  <c r="AC452" i="100"/>
  <c r="AC454" i="100" s="1"/>
  <c r="AA15" i="108"/>
  <c r="AC66" i="100"/>
  <c r="AA17" i="108" s="1"/>
  <c r="AG74" i="100"/>
  <c r="AG59" i="100" s="1"/>
  <c r="AH73" i="100"/>
  <c r="X452" i="100"/>
  <c r="X454" i="100" s="1"/>
  <c r="X445" i="100"/>
  <c r="V15" i="108"/>
  <c r="X66" i="100"/>
  <c r="V17" i="108" s="1"/>
  <c r="AA452" i="100"/>
  <c r="AA445" i="100"/>
  <c r="Y15" i="108"/>
  <c r="AA66" i="100"/>
  <c r="Y17" i="108" s="1"/>
  <c r="W452" i="100"/>
  <c r="W454" i="100" s="1"/>
  <c r="U15" i="108"/>
  <c r="W445" i="100"/>
  <c r="W66" i="100"/>
  <c r="U17" i="108" s="1"/>
  <c r="AA524" i="100" l="1"/>
  <c r="AB524" i="100"/>
  <c r="AB454" i="100"/>
  <c r="AB526" i="100" s="1"/>
  <c r="AD526" i="100"/>
  <c r="Y524" i="100"/>
  <c r="AC524" i="100"/>
  <c r="AC526" i="100"/>
  <c r="Y454" i="100"/>
  <c r="Y526" i="100" s="1"/>
  <c r="AA453" i="100"/>
  <c r="AA525" i="100" s="1"/>
  <c r="Y107" i="108" s="1"/>
  <c r="AI73" i="100"/>
  <c r="AH74" i="100"/>
  <c r="AH59" i="100" s="1"/>
  <c r="AF453" i="100"/>
  <c r="AF525" i="100" s="1"/>
  <c r="AD107" i="108" s="1"/>
  <c r="X453" i="100"/>
  <c r="X525" i="100" s="1"/>
  <c r="V107" i="108" s="1"/>
  <c r="AG452" i="100"/>
  <c r="AG445" i="100"/>
  <c r="AE15" i="108"/>
  <c r="AG66" i="100"/>
  <c r="AE17" i="108" s="1"/>
  <c r="AF524" i="100"/>
  <c r="Z453" i="100"/>
  <c r="Z525" i="100" s="1"/>
  <c r="X107" i="108" s="1"/>
  <c r="W526" i="100"/>
  <c r="V526" i="100"/>
  <c r="AE524" i="100"/>
  <c r="AD524" i="100"/>
  <c r="W453" i="100"/>
  <c r="W525" i="100" s="1"/>
  <c r="U107" i="108" s="1"/>
  <c r="V524" i="100"/>
  <c r="W524" i="100"/>
  <c r="AA454" i="100"/>
  <c r="X524" i="100"/>
  <c r="AC453" i="100"/>
  <c r="AC525" i="100" s="1"/>
  <c r="AA107" i="108" s="1"/>
  <c r="AB453" i="100"/>
  <c r="AB525" i="100" s="1"/>
  <c r="Z107" i="108" s="1"/>
  <c r="AE453" i="100"/>
  <c r="AE525" i="100" s="1"/>
  <c r="AC107" i="108" s="1"/>
  <c r="AF454" i="100"/>
  <c r="AD453" i="100"/>
  <c r="AD525" i="100" s="1"/>
  <c r="AB107" i="108" s="1"/>
  <c r="Z524" i="100"/>
  <c r="Y453" i="100"/>
  <c r="Y525" i="100" s="1"/>
  <c r="W107" i="108" s="1"/>
  <c r="AE455" i="100" l="1"/>
  <c r="AE527" i="100" s="1"/>
  <c r="W455" i="100"/>
  <c r="W527" i="100" s="1"/>
  <c r="X526" i="100"/>
  <c r="AA526" i="100"/>
  <c r="X455" i="100"/>
  <c r="X527" i="100" s="1"/>
  <c r="AB455" i="100"/>
  <c r="AB527" i="100" s="1"/>
  <c r="Y455" i="100"/>
  <c r="Y527" i="100" s="1"/>
  <c r="AF455" i="100"/>
  <c r="AF527" i="100" s="1"/>
  <c r="AA455" i="100"/>
  <c r="AA527" i="100" s="1"/>
  <c r="AG453" i="100"/>
  <c r="AG525" i="100" s="1"/>
  <c r="AE107" i="108" s="1"/>
  <c r="AH445" i="100"/>
  <c r="AH452" i="100"/>
  <c r="AF15" i="108"/>
  <c r="AH66" i="100"/>
  <c r="AF17" i="108" s="1"/>
  <c r="Z526" i="100"/>
  <c r="AJ73" i="100"/>
  <c r="AI74" i="100"/>
  <c r="AI59" i="100" s="1"/>
  <c r="AE526" i="100"/>
  <c r="AD455" i="100"/>
  <c r="AD527" i="100" s="1"/>
  <c r="AC455" i="100"/>
  <c r="AC527" i="100" s="1"/>
  <c r="Z455" i="100"/>
  <c r="Z527" i="100" s="1"/>
  <c r="AG454" i="100"/>
  <c r="AG455" i="100" l="1"/>
  <c r="AG527" i="100" s="1"/>
  <c r="AK73" i="100"/>
  <c r="AJ74" i="100"/>
  <c r="AJ59" i="100" s="1"/>
  <c r="AH453" i="100"/>
  <c r="AH525" i="100" s="1"/>
  <c r="AF107" i="108" s="1"/>
  <c r="AG524" i="100"/>
  <c r="AI445" i="100"/>
  <c r="AI452" i="100"/>
  <c r="AH524" i="100" s="1"/>
  <c r="AG15" i="108"/>
  <c r="AI66" i="100"/>
  <c r="AG17" i="108" s="1"/>
  <c r="AF526" i="100"/>
  <c r="AH454" i="100"/>
  <c r="AI454" i="100" l="1"/>
  <c r="AH526" i="100" s="1"/>
  <c r="AI453" i="100"/>
  <c r="AI525" i="100" s="1"/>
  <c r="AG107" i="108" s="1"/>
  <c r="AG526" i="100"/>
  <c r="AJ452" i="100"/>
  <c r="AI524" i="100" s="1"/>
  <c r="AJ445" i="100"/>
  <c r="AH15" i="108"/>
  <c r="AJ66" i="100"/>
  <c r="AH17" i="108" s="1"/>
  <c r="AH455" i="100"/>
  <c r="AH527" i="100" s="1"/>
  <c r="AL73" i="100"/>
  <c r="AK74" i="100"/>
  <c r="AK59" i="100" s="1"/>
  <c r="AJ453" i="100" l="1"/>
  <c r="AJ525" i="100" s="1"/>
  <c r="AH107" i="108" s="1"/>
  <c r="AK452" i="100"/>
  <c r="AK454" i="100" s="1"/>
  <c r="AK445" i="100"/>
  <c r="AK66" i="100"/>
  <c r="AI17" i="108" s="1"/>
  <c r="AI15" i="108"/>
  <c r="AM73" i="100"/>
  <c r="AL74" i="100"/>
  <c r="AL59" i="100" s="1"/>
  <c r="AJ454" i="100"/>
  <c r="AI455" i="100"/>
  <c r="AI527" i="100" s="1"/>
  <c r="AJ455" i="100" l="1"/>
  <c r="AJ527" i="100" s="1"/>
  <c r="AJ526" i="100"/>
  <c r="AI526" i="100"/>
  <c r="AL452" i="100"/>
  <c r="AJ15" i="108"/>
  <c r="AL445" i="100"/>
  <c r="AL66" i="100"/>
  <c r="AJ17" i="108" s="1"/>
  <c r="AN73" i="100"/>
  <c r="AM74" i="100"/>
  <c r="AM59" i="100" s="1"/>
  <c r="AJ524" i="100"/>
  <c r="AK453" i="100"/>
  <c r="AK525" i="100" s="1"/>
  <c r="AI107" i="108" s="1"/>
  <c r="AM452" i="100" l="1"/>
  <c r="AL524" i="100" s="1"/>
  <c r="AM445" i="100"/>
  <c r="AK15" i="108"/>
  <c r="AM66" i="100"/>
  <c r="AK17" i="108" s="1"/>
  <c r="AO73" i="100"/>
  <c r="AN74" i="100"/>
  <c r="AN59" i="100" s="1"/>
  <c r="AL453" i="100"/>
  <c r="AL525" i="100" s="1"/>
  <c r="AJ107" i="108" s="1"/>
  <c r="AK455" i="100"/>
  <c r="AK527" i="100" s="1"/>
  <c r="AK524" i="100"/>
  <c r="AL454" i="100"/>
  <c r="AM454" i="100" l="1"/>
  <c r="AL455" i="100"/>
  <c r="AL527" i="100" s="1"/>
  <c r="AO74" i="100"/>
  <c r="AO59" i="100" s="1"/>
  <c r="AP73" i="100"/>
  <c r="AL526" i="100"/>
  <c r="AK526" i="100"/>
  <c r="AM453" i="100"/>
  <c r="AM525" i="100" s="1"/>
  <c r="AK107" i="108" s="1"/>
  <c r="AN445" i="100"/>
  <c r="AN452" i="100"/>
  <c r="AN454" i="100" s="1"/>
  <c r="AM526" i="100" s="1"/>
  <c r="AL15" i="108"/>
  <c r="AN66" i="100"/>
  <c r="AL17" i="108" s="1"/>
  <c r="AM524" i="100" l="1"/>
  <c r="AN453" i="100"/>
  <c r="AN525" i="100" s="1"/>
  <c r="AL107" i="108" s="1"/>
  <c r="AM455" i="100"/>
  <c r="AM527" i="100" s="1"/>
  <c r="AP74" i="100"/>
  <c r="AP59" i="100" s="1"/>
  <c r="AQ73" i="100"/>
  <c r="AO445" i="100"/>
  <c r="AM15" i="108"/>
  <c r="AO66" i="100"/>
  <c r="AM17" i="108" s="1"/>
  <c r="AO452" i="100"/>
  <c r="AN524" i="100" s="1"/>
  <c r="AN455" i="100" l="1"/>
  <c r="AN527" i="100" s="1"/>
  <c r="AO453" i="100"/>
  <c r="AO525" i="100" s="1"/>
  <c r="AM107" i="108" s="1"/>
  <c r="AR73" i="100"/>
  <c r="AQ74" i="100"/>
  <c r="AQ59" i="100" s="1"/>
  <c r="AO454" i="100"/>
  <c r="AP445" i="100"/>
  <c r="AN15" i="108"/>
  <c r="AP66" i="100"/>
  <c r="AN17" i="108" s="1"/>
  <c r="AP452" i="100"/>
  <c r="AO455" i="100" l="1"/>
  <c r="AO527" i="100" s="1"/>
  <c r="AQ452" i="100"/>
  <c r="AP524" i="100" s="1"/>
  <c r="AQ445" i="100"/>
  <c r="AO15" i="108"/>
  <c r="AQ66" i="100"/>
  <c r="AO17" i="108" s="1"/>
  <c r="AP454" i="100"/>
  <c r="AP453" i="100"/>
  <c r="AP525" i="100" s="1"/>
  <c r="AN107" i="108" s="1"/>
  <c r="AR74" i="100"/>
  <c r="AR59" i="100" s="1"/>
  <c r="AS73" i="100"/>
  <c r="AN526" i="100"/>
  <c r="AO524" i="100"/>
  <c r="AQ454" i="100" l="1"/>
  <c r="AP526" i="100" s="1"/>
  <c r="AP455" i="100"/>
  <c r="AP527" i="100" s="1"/>
  <c r="AT73" i="100"/>
  <c r="AS74" i="100"/>
  <c r="AS59" i="100" s="1"/>
  <c r="AR66" i="100"/>
  <c r="AP17" i="108" s="1"/>
  <c r="AR452" i="100"/>
  <c r="AR454" i="100" s="1"/>
  <c r="AR445" i="100"/>
  <c r="AP15" i="108"/>
  <c r="AQ453" i="100"/>
  <c r="AQ525" i="100" s="1"/>
  <c r="AO107" i="108" s="1"/>
  <c r="AO526" i="100"/>
  <c r="AR453" i="100" l="1"/>
  <c r="AR525" i="100" s="1"/>
  <c r="AP107" i="108" s="1"/>
  <c r="AQ455" i="100"/>
  <c r="AQ527" i="100" s="1"/>
  <c r="AS452" i="100"/>
  <c r="AS445" i="100"/>
  <c r="AQ15" i="108"/>
  <c r="AS66" i="100"/>
  <c r="AQ17" i="108" s="1"/>
  <c r="AQ524" i="100"/>
  <c r="AQ526" i="100"/>
  <c r="AT74" i="100"/>
  <c r="AT59" i="100" s="1"/>
  <c r="AU73" i="100"/>
  <c r="AR455" i="100" l="1"/>
  <c r="AR527" i="100" s="1"/>
  <c r="AS453" i="100"/>
  <c r="AS525" i="100" s="1"/>
  <c r="AQ107" i="108" s="1"/>
  <c r="AV73" i="100"/>
  <c r="AU74" i="100"/>
  <c r="AU59" i="100" s="1"/>
  <c r="AT445" i="100"/>
  <c r="AT452" i="100"/>
  <c r="AT454" i="100" s="1"/>
  <c r="AT66" i="100"/>
  <c r="AR17" i="108" s="1"/>
  <c r="AR15" i="108"/>
  <c r="AS454" i="100"/>
  <c r="AR524" i="100"/>
  <c r="AS526" i="100" l="1"/>
  <c r="AR526" i="100"/>
  <c r="AU452" i="100"/>
  <c r="AU454" i="100" s="1"/>
  <c r="AU66" i="100"/>
  <c r="AS17" i="108" s="1"/>
  <c r="AS15" i="108"/>
  <c r="AU445" i="100"/>
  <c r="AW73" i="100"/>
  <c r="AV74" i="100"/>
  <c r="AV59" i="100" s="1"/>
  <c r="AT453" i="100"/>
  <c r="AT525" i="100" s="1"/>
  <c r="AR107" i="108" s="1"/>
  <c r="AS524" i="100"/>
  <c r="AS455" i="100"/>
  <c r="AS527" i="100" s="1"/>
  <c r="AT524" i="100" l="1"/>
  <c r="AT455" i="100"/>
  <c r="AT527" i="100" s="1"/>
  <c r="AV445" i="100"/>
  <c r="AV452" i="100"/>
  <c r="AV66" i="100"/>
  <c r="AT17" i="108" s="1"/>
  <c r="AT15" i="108"/>
  <c r="AW74" i="100"/>
  <c r="AW59" i="100" s="1"/>
  <c r="AX73" i="100"/>
  <c r="AT526" i="100"/>
  <c r="AU453" i="100"/>
  <c r="AU525" i="100" s="1"/>
  <c r="AS107" i="108" s="1"/>
  <c r="AU455" i="100" l="1"/>
  <c r="AU527" i="100" s="1"/>
  <c r="AW452" i="100"/>
  <c r="AW66" i="100"/>
  <c r="AU17" i="108" s="1"/>
  <c r="AU15" i="108"/>
  <c r="AW445" i="100"/>
  <c r="AV524" i="100"/>
  <c r="AU524" i="100"/>
  <c r="AX74" i="100"/>
  <c r="AX59" i="100" s="1"/>
  <c r="AY73" i="100"/>
  <c r="AV454" i="100"/>
  <c r="AV453" i="100"/>
  <c r="AV525" i="100" s="1"/>
  <c r="AT107" i="108" s="1"/>
  <c r="AU526" i="100" l="1"/>
  <c r="AZ73" i="100"/>
  <c r="AY74" i="100"/>
  <c r="AY59" i="100" s="1"/>
  <c r="AW453" i="100"/>
  <c r="AW525" i="100" s="1"/>
  <c r="AU107" i="108" s="1"/>
  <c r="AV455" i="100"/>
  <c r="AV527" i="100" s="1"/>
  <c r="AX452" i="100"/>
  <c r="AW524" i="100" s="1"/>
  <c r="AX445" i="100"/>
  <c r="AV15" i="108"/>
  <c r="AX66" i="100"/>
  <c r="AV17" i="108" s="1"/>
  <c r="AW454" i="100"/>
  <c r="AW455" i="100" l="1"/>
  <c r="AW527" i="100" s="1"/>
  <c r="AY452" i="100"/>
  <c r="AX524" i="100" s="1"/>
  <c r="AY445" i="100"/>
  <c r="AW15" i="108"/>
  <c r="AY66" i="100"/>
  <c r="AW17" i="108" s="1"/>
  <c r="AX453" i="100"/>
  <c r="AX525" i="100" s="1"/>
  <c r="AV107" i="108" s="1"/>
  <c r="BA73" i="100"/>
  <c r="AZ74" i="100"/>
  <c r="AZ59" i="100" s="1"/>
  <c r="AX454" i="100"/>
  <c r="AW526" i="100" s="1"/>
  <c r="AV526" i="100"/>
  <c r="AX455" i="100" l="1"/>
  <c r="AX527" i="100" s="1"/>
  <c r="AZ66" i="100"/>
  <c r="AX17" i="108" s="1"/>
  <c r="AZ452" i="100"/>
  <c r="AZ445" i="100"/>
  <c r="AX15" i="108"/>
  <c r="AY453" i="100"/>
  <c r="AY525" i="100" s="1"/>
  <c r="AW107" i="108" s="1"/>
  <c r="BA74" i="100"/>
  <c r="BA59" i="100" s="1"/>
  <c r="BB73" i="100"/>
  <c r="AY454" i="100"/>
  <c r="AX526" i="100" s="1"/>
  <c r="AY455" i="100" l="1"/>
  <c r="AY527" i="100" s="1"/>
  <c r="AY524" i="100"/>
  <c r="BB74" i="100"/>
  <c r="BB59" i="100" s="1"/>
  <c r="BC73" i="100"/>
  <c r="BA452" i="100"/>
  <c r="BA454" i="100" s="1"/>
  <c r="BA445" i="100"/>
  <c r="AY15" i="108"/>
  <c r="BA66" i="100"/>
  <c r="AY17" i="108" s="1"/>
  <c r="AZ453" i="100"/>
  <c r="AZ525" i="100" s="1"/>
  <c r="AX107" i="108" s="1"/>
  <c r="AZ454" i="100"/>
  <c r="AZ526" i="100" l="1"/>
  <c r="BD73" i="100"/>
  <c r="BC74" i="100"/>
  <c r="BC59" i="100" s="1"/>
  <c r="BA453" i="100"/>
  <c r="BA525" i="100" s="1"/>
  <c r="AY107" i="108" s="1"/>
  <c r="BB445" i="100"/>
  <c r="BB452" i="100"/>
  <c r="BA524" i="100" s="1"/>
  <c r="BB66" i="100"/>
  <c r="AZ17" i="108" s="1"/>
  <c r="AZ15" i="108"/>
  <c r="AZ455" i="100"/>
  <c r="AZ527" i="100" s="1"/>
  <c r="AY526" i="100"/>
  <c r="AZ524" i="100"/>
  <c r="BA455" i="100" l="1"/>
  <c r="BA527" i="100" s="1"/>
  <c r="BB453" i="100"/>
  <c r="BB525" i="100" s="1"/>
  <c r="AZ107" i="108" s="1"/>
  <c r="BB454" i="100"/>
  <c r="BC452" i="100"/>
  <c r="BA15" i="108"/>
  <c r="BC66" i="100"/>
  <c r="BA17" i="108" s="1"/>
  <c r="BC445" i="100"/>
  <c r="BE73" i="100"/>
  <c r="BD74" i="100"/>
  <c r="BD59" i="100" s="1"/>
  <c r="BB455" i="100" l="1"/>
  <c r="BB527" i="100" s="1"/>
  <c r="BD452" i="100"/>
  <c r="BC524" i="100" s="1"/>
  <c r="BD66" i="100"/>
  <c r="BB17" i="108" s="1"/>
  <c r="BD445" i="100"/>
  <c r="BB15" i="108"/>
  <c r="BA526" i="100"/>
  <c r="BF73" i="100"/>
  <c r="BE74" i="100"/>
  <c r="BE59" i="100" s="1"/>
  <c r="BC453" i="100"/>
  <c r="BC525" i="100" s="1"/>
  <c r="BA107" i="108" s="1"/>
  <c r="BC454" i="100"/>
  <c r="BB526" i="100" s="1"/>
  <c r="BB524" i="100"/>
  <c r="BC455" i="100" l="1"/>
  <c r="BC527" i="100" s="1"/>
  <c r="BE452" i="100"/>
  <c r="BE454" i="100" s="1"/>
  <c r="BE66" i="100"/>
  <c r="BC17" i="108" s="1"/>
  <c r="BE445" i="100"/>
  <c r="BC15" i="108"/>
  <c r="BF74" i="100"/>
  <c r="BF59" i="100" s="1"/>
  <c r="BG73" i="100"/>
  <c r="BD453" i="100"/>
  <c r="BD525" i="100" s="1"/>
  <c r="BB107" i="108" s="1"/>
  <c r="BD454" i="100"/>
  <c r="BC526" i="100" s="1"/>
  <c r="BD455" i="100" l="1"/>
  <c r="BD527" i="100" s="1"/>
  <c r="BD524" i="100"/>
  <c r="BE453" i="100"/>
  <c r="BE525" i="100" s="1"/>
  <c r="BC107" i="108" s="1"/>
  <c r="BH73" i="100"/>
  <c r="BG74" i="100"/>
  <c r="BG59" i="100" s="1"/>
  <c r="BD526" i="100"/>
  <c r="BF452" i="100"/>
  <c r="BF454" i="100" s="1"/>
  <c r="BF66" i="100"/>
  <c r="BD17" i="108" s="1"/>
  <c r="BD15" i="108"/>
  <c r="BF445" i="100"/>
  <c r="BE455" i="100" l="1"/>
  <c r="BE527" i="100" s="1"/>
  <c r="BF453" i="100"/>
  <c r="BF525" i="100" s="1"/>
  <c r="BD107" i="108" s="1"/>
  <c r="BI73" i="100"/>
  <c r="BH74" i="100"/>
  <c r="BH59" i="100" s="1"/>
  <c r="BE524" i="100"/>
  <c r="BG452" i="100"/>
  <c r="BE15" i="108"/>
  <c r="BG445" i="100"/>
  <c r="BG66" i="100"/>
  <c r="BE17" i="108" s="1"/>
  <c r="BE526" i="100"/>
  <c r="BF455" i="100" l="1"/>
  <c r="BF527" i="100" s="1"/>
  <c r="BI74" i="100"/>
  <c r="BI59" i="100" s="1"/>
  <c r="BJ73" i="100"/>
  <c r="BG453" i="100"/>
  <c r="BG525" i="100" s="1"/>
  <c r="BE107" i="108" s="1"/>
  <c r="BF524" i="100"/>
  <c r="BG454" i="100"/>
  <c r="BH452" i="100"/>
  <c r="BH66" i="100"/>
  <c r="BF17" i="108" s="1"/>
  <c r="BH445" i="100"/>
  <c r="BF15" i="108"/>
  <c r="BG455" i="100" l="1"/>
  <c r="BG527" i="100" s="1"/>
  <c r="BH453" i="100"/>
  <c r="BH525" i="100" s="1"/>
  <c r="BF107" i="108" s="1"/>
  <c r="BF526" i="100"/>
  <c r="BJ74" i="100"/>
  <c r="BJ59" i="100" s="1"/>
  <c r="BK73" i="100"/>
  <c r="BI452" i="100"/>
  <c r="BH524" i="100" s="1"/>
  <c r="BI445" i="100"/>
  <c r="BI66" i="100"/>
  <c r="BG17" i="108" s="1"/>
  <c r="BG15" i="108"/>
  <c r="BH454" i="100"/>
  <c r="BG526" i="100" s="1"/>
  <c r="BG524" i="100"/>
  <c r="BI454" i="100" l="1"/>
  <c r="BH526" i="100" s="1"/>
  <c r="BL73" i="100"/>
  <c r="BK74" i="100"/>
  <c r="BK59" i="100" s="1"/>
  <c r="BI453" i="100"/>
  <c r="BI525" i="100" s="1"/>
  <c r="BG107" i="108" s="1"/>
  <c r="BH15" i="108"/>
  <c r="BJ445" i="100"/>
  <c r="BJ66" i="100"/>
  <c r="BH17" i="108" s="1"/>
  <c r="BJ452" i="100"/>
  <c r="BH455" i="100"/>
  <c r="BH527" i="100" s="1"/>
  <c r="BJ454" i="100" l="1"/>
  <c r="BI15" i="108"/>
  <c r="BK452" i="100"/>
  <c r="BK454" i="100" s="1"/>
  <c r="BK445" i="100"/>
  <c r="BK66" i="100"/>
  <c r="BI17" i="108" s="1"/>
  <c r="BM73" i="100"/>
  <c r="BL74" i="100"/>
  <c r="BL59" i="100" s="1"/>
  <c r="BI524" i="100"/>
  <c r="BJ453" i="100"/>
  <c r="BJ525" i="100" s="1"/>
  <c r="BH107" i="108" s="1"/>
  <c r="BI455" i="100"/>
  <c r="BI527" i="100" s="1"/>
  <c r="BL452" i="100" l="1"/>
  <c r="BK524" i="100" s="1"/>
  <c r="BL445" i="100"/>
  <c r="BL66" i="100"/>
  <c r="BJ17" i="108" s="1"/>
  <c r="BJ15" i="108"/>
  <c r="BK453" i="100"/>
  <c r="BK525" i="100" s="1"/>
  <c r="BI107" i="108" s="1"/>
  <c r="BJ526" i="100"/>
  <c r="BI526" i="100"/>
  <c r="BJ455" i="100"/>
  <c r="BJ527" i="100" s="1"/>
  <c r="BM74" i="100"/>
  <c r="BM59" i="100" s="1"/>
  <c r="BN73" i="100"/>
  <c r="BN74" i="100" s="1"/>
  <c r="BN59" i="100" s="1"/>
  <c r="BJ524" i="100"/>
  <c r="L58" i="100" l="1" a="1"/>
  <c r="BL58" i="100" s="1"/>
  <c r="BK455" i="100"/>
  <c r="BK527" i="100" s="1"/>
  <c r="BL453" i="100"/>
  <c r="BL525" i="100" s="1"/>
  <c r="BJ107" i="108" s="1"/>
  <c r="BN445" i="100"/>
  <c r="BN452" i="100"/>
  <c r="BN524" i="100" s="1"/>
  <c r="BN66" i="100"/>
  <c r="BL454" i="100"/>
  <c r="BM445" i="100"/>
  <c r="BK15" i="108"/>
  <c r="BM66" i="100"/>
  <c r="BK17" i="108" s="1"/>
  <c r="BM452" i="100"/>
  <c r="BM524" i="100" l="1"/>
  <c r="BM58" i="100"/>
  <c r="BI58" i="100"/>
  <c r="BE58" i="100"/>
  <c r="BA58" i="100"/>
  <c r="AW58" i="100"/>
  <c r="AS58" i="100"/>
  <c r="AO58" i="100"/>
  <c r="AK58" i="100"/>
  <c r="AG58" i="100"/>
  <c r="AA58" i="100"/>
  <c r="Y58" i="100"/>
  <c r="U58" i="100"/>
  <c r="R58" i="100"/>
  <c r="T58" i="100"/>
  <c r="BJ58" i="100"/>
  <c r="BF58" i="100"/>
  <c r="BB58" i="100"/>
  <c r="AX58" i="100"/>
  <c r="AT58" i="100"/>
  <c r="AP58" i="100"/>
  <c r="AL58" i="100"/>
  <c r="AH58" i="100"/>
  <c r="AD58" i="100"/>
  <c r="Z58" i="100"/>
  <c r="M58" i="100"/>
  <c r="O58" i="100"/>
  <c r="P58" i="100"/>
  <c r="BN58" i="100"/>
  <c r="BH58" i="100"/>
  <c r="BD58" i="100"/>
  <c r="AZ58" i="100"/>
  <c r="AV58" i="100"/>
  <c r="AR58" i="100"/>
  <c r="AN58" i="100"/>
  <c r="AJ58" i="100"/>
  <c r="AB58" i="100"/>
  <c r="AE58" i="100"/>
  <c r="W58" i="100"/>
  <c r="N58" i="100"/>
  <c r="S58" i="100"/>
  <c r="Q58" i="100"/>
  <c r="BK58" i="100"/>
  <c r="BG58" i="100"/>
  <c r="BC58" i="100"/>
  <c r="AY58" i="100"/>
  <c r="AU58" i="100"/>
  <c r="AQ58" i="100"/>
  <c r="AM58" i="100"/>
  <c r="AI58" i="100"/>
  <c r="AC58" i="100"/>
  <c r="AF58" i="100"/>
  <c r="X58" i="100"/>
  <c r="V58" i="100"/>
  <c r="L58" i="100"/>
  <c r="BL455" i="100"/>
  <c r="BL527" i="100" s="1"/>
  <c r="BN453" i="100"/>
  <c r="BN525" i="100" s="1"/>
  <c r="BM454" i="100"/>
  <c r="BL526" i="100" s="1"/>
  <c r="BL524" i="100"/>
  <c r="BM453" i="100"/>
  <c r="BM525" i="100" s="1"/>
  <c r="BK107" i="108" s="1"/>
  <c r="BK526" i="100"/>
  <c r="BN454" i="100"/>
  <c r="BN526" i="100" s="1"/>
  <c r="BM526" i="100" l="1"/>
  <c r="BM455" i="100"/>
  <c r="BM527" i="100" s="1"/>
  <c r="BN455" i="100"/>
  <c r="BN527" i="100" s="1"/>
  <c r="W346" i="100" l="1"/>
  <c r="W545" i="100" s="1"/>
  <c r="W347" i="100"/>
  <c r="W546" i="100" s="1"/>
  <c r="U41" i="108" s="1"/>
  <c r="U72" i="108" s="1"/>
  <c r="U32" i="108" l="1"/>
  <c r="U62" i="108" s="1"/>
  <c r="X460" i="100" l="1"/>
  <c r="X458" i="100" s="1"/>
  <c r="Y460" i="100" l="1"/>
  <c r="X459" i="100"/>
  <c r="X478" i="100"/>
  <c r="X479" i="100"/>
  <c r="X553" i="100" s="1"/>
  <c r="X481" i="100"/>
  <c r="X555" i="100" s="1"/>
  <c r="X480" i="100"/>
  <c r="X554" i="100" s="1"/>
  <c r="X482" i="100"/>
  <c r="X556" i="100" s="1"/>
  <c r="Y458" i="100" l="1"/>
  <c r="Z460" i="100"/>
  <c r="V47" i="108"/>
  <c r="V81" i="108" s="1"/>
  <c r="V45" i="108"/>
  <c r="V79" i="108" s="1"/>
  <c r="V48" i="108"/>
  <c r="V82" i="108" s="1"/>
  <c r="X483" i="100"/>
  <c r="X552" i="100"/>
  <c r="V46" i="108"/>
  <c r="V80" i="108" s="1"/>
  <c r="Z458" i="100" l="1"/>
  <c r="AA460" i="100"/>
  <c r="Y459" i="100"/>
  <c r="Y479" i="100"/>
  <c r="Y553" i="100" s="1"/>
  <c r="Y480" i="100"/>
  <c r="Y554" i="100" s="1"/>
  <c r="Y482" i="100"/>
  <c r="Y556" i="100" s="1"/>
  <c r="Y481" i="100"/>
  <c r="Y555" i="100" s="1"/>
  <c r="Y478" i="100"/>
  <c r="V44" i="108"/>
  <c r="V78" i="108" s="1"/>
  <c r="V83" i="108" s="1"/>
  <c r="Y483" i="100" l="1"/>
  <c r="Y552" i="100"/>
  <c r="W45" i="108"/>
  <c r="W79" i="108" s="1"/>
  <c r="W47" i="108"/>
  <c r="W81" i="108" s="1"/>
  <c r="W48" i="108"/>
  <c r="W82" i="108" s="1"/>
  <c r="AA458" i="100"/>
  <c r="AB460" i="100"/>
  <c r="W46" i="108"/>
  <c r="W80" i="108" s="1"/>
  <c r="Z479" i="100"/>
  <c r="Z553" i="100" s="1"/>
  <c r="Z481" i="100"/>
  <c r="Z555" i="100" s="1"/>
  <c r="Z480" i="100"/>
  <c r="Z554" i="100" s="1"/>
  <c r="Z478" i="100"/>
  <c r="Z482" i="100"/>
  <c r="Z556" i="100" s="1"/>
  <c r="Z459" i="100"/>
  <c r="Z483" i="100" l="1"/>
  <c r="Z552" i="100"/>
  <c r="X46" i="108"/>
  <c r="X80" i="108" s="1"/>
  <c r="X47" i="108"/>
  <c r="X81" i="108" s="1"/>
  <c r="AB458" i="100"/>
  <c r="AC460" i="100"/>
  <c r="W44" i="108"/>
  <c r="W78" i="108" s="1"/>
  <c r="W83" i="108" s="1"/>
  <c r="X48" i="108"/>
  <c r="X82" i="108" s="1"/>
  <c r="X45" i="108"/>
  <c r="X79" i="108" s="1"/>
  <c r="AA459" i="100"/>
  <c r="AA480" i="100"/>
  <c r="AA554" i="100" s="1"/>
  <c r="AA481" i="100"/>
  <c r="AA555" i="100" s="1"/>
  <c r="AA482" i="100"/>
  <c r="AA556" i="100" s="1"/>
  <c r="AA478" i="100"/>
  <c r="AA479" i="100"/>
  <c r="AA553" i="100" s="1"/>
  <c r="Y45" i="108" l="1"/>
  <c r="Y79" i="108" s="1"/>
  <c r="Y46" i="108"/>
  <c r="Y80" i="108" s="1"/>
  <c r="AD460" i="100"/>
  <c r="AC458" i="100"/>
  <c r="AA552" i="100"/>
  <c r="AA483" i="100"/>
  <c r="AB479" i="100"/>
  <c r="AB553" i="100" s="1"/>
  <c r="AB482" i="100"/>
  <c r="AB556" i="100" s="1"/>
  <c r="AB459" i="100"/>
  <c r="AB480" i="100"/>
  <c r="AB554" i="100" s="1"/>
  <c r="AB481" i="100"/>
  <c r="AB555" i="100" s="1"/>
  <c r="AB478" i="100"/>
  <c r="Y48" i="108"/>
  <c r="Y82" i="108" s="1"/>
  <c r="X44" i="108"/>
  <c r="X78" i="108" s="1"/>
  <c r="X83" i="108" s="1"/>
  <c r="Y47" i="108"/>
  <c r="Y81" i="108" s="1"/>
  <c r="Z46" i="108" l="1"/>
  <c r="Z80" i="108" s="1"/>
  <c r="Y44" i="108"/>
  <c r="Y78" i="108" s="1"/>
  <c r="Y83" i="108" s="1"/>
  <c r="AB483" i="100"/>
  <c r="AB552" i="100"/>
  <c r="Z48" i="108"/>
  <c r="Z82" i="108" s="1"/>
  <c r="AC480" i="100"/>
  <c r="AC554" i="100" s="1"/>
  <c r="AC478" i="100"/>
  <c r="AC459" i="100"/>
  <c r="AC481" i="100"/>
  <c r="AC555" i="100" s="1"/>
  <c r="AC479" i="100"/>
  <c r="AC553" i="100" s="1"/>
  <c r="AC482" i="100"/>
  <c r="AC556" i="100" s="1"/>
  <c r="Z47" i="108"/>
  <c r="Z81" i="108" s="1"/>
  <c r="Z45" i="108"/>
  <c r="Z79" i="108" s="1"/>
  <c r="AE460" i="100"/>
  <c r="AD458" i="100"/>
  <c r="AD479" i="100" l="1"/>
  <c r="AD553" i="100" s="1"/>
  <c r="AD478" i="100"/>
  <c r="AD481" i="100"/>
  <c r="AD555" i="100" s="1"/>
  <c r="AD480" i="100"/>
  <c r="AD554" i="100" s="1"/>
  <c r="AD482" i="100"/>
  <c r="AD556" i="100" s="1"/>
  <c r="AD459" i="100"/>
  <c r="AA47" i="108"/>
  <c r="AA81" i="108" s="1"/>
  <c r="AE458" i="100"/>
  <c r="AF460" i="100"/>
  <c r="AA48" i="108"/>
  <c r="AA82" i="108" s="1"/>
  <c r="AC483" i="100"/>
  <c r="AC552" i="100"/>
  <c r="Z44" i="108"/>
  <c r="Z78" i="108" s="1"/>
  <c r="Z83" i="108" s="1"/>
  <c r="AA45" i="108"/>
  <c r="AA79" i="108" s="1"/>
  <c r="AA46" i="108"/>
  <c r="AA80" i="108" s="1"/>
  <c r="AB46" i="108" l="1"/>
  <c r="AB80" i="108" s="1"/>
  <c r="AB47" i="108"/>
  <c r="AB81" i="108" s="1"/>
  <c r="AA44" i="108"/>
  <c r="AA78" i="108" s="1"/>
  <c r="AA83" i="108" s="1"/>
  <c r="AG460" i="100"/>
  <c r="AF458" i="100"/>
  <c r="AD483" i="100"/>
  <c r="AD552" i="100"/>
  <c r="AE459" i="100"/>
  <c r="AE481" i="100"/>
  <c r="AE555" i="100" s="1"/>
  <c r="AE480" i="100"/>
  <c r="AE554" i="100" s="1"/>
  <c r="AE479" i="100"/>
  <c r="AE553" i="100" s="1"/>
  <c r="AE478" i="100"/>
  <c r="AE482" i="100"/>
  <c r="AE556" i="100" s="1"/>
  <c r="AB48" i="108"/>
  <c r="AB82" i="108" s="1"/>
  <c r="AB45" i="108"/>
  <c r="AB79" i="108" s="1"/>
  <c r="AC48" i="108" l="1"/>
  <c r="AC82" i="108" s="1"/>
  <c r="AC47" i="108"/>
  <c r="AC81" i="108" s="1"/>
  <c r="AF459" i="100"/>
  <c r="AF481" i="100"/>
  <c r="AF555" i="100" s="1"/>
  <c r="AF480" i="100"/>
  <c r="AF554" i="100" s="1"/>
  <c r="AF478" i="100"/>
  <c r="AF482" i="100"/>
  <c r="AF556" i="100" s="1"/>
  <c r="AF479" i="100"/>
  <c r="AF553" i="100" s="1"/>
  <c r="AE483" i="100"/>
  <c r="AE552" i="100"/>
  <c r="AG458" i="100"/>
  <c r="AH460" i="100"/>
  <c r="AC45" i="108"/>
  <c r="AC79" i="108" s="1"/>
  <c r="AB44" i="108"/>
  <c r="AB78" i="108" s="1"/>
  <c r="AB83" i="108" s="1"/>
  <c r="AC46" i="108"/>
  <c r="AC80" i="108" s="1"/>
  <c r="AC44" i="108" l="1"/>
  <c r="AC78" i="108" s="1"/>
  <c r="AC83" i="108" s="1"/>
  <c r="AF483" i="100"/>
  <c r="AF552" i="100"/>
  <c r="AD46" i="108"/>
  <c r="AD80" i="108" s="1"/>
  <c r="AI460" i="100"/>
  <c r="AH458" i="100"/>
  <c r="AD45" i="108"/>
  <c r="AD79" i="108" s="1"/>
  <c r="AD47" i="108"/>
  <c r="AD81" i="108" s="1"/>
  <c r="AG459" i="100"/>
  <c r="AG482" i="100"/>
  <c r="AG556" i="100" s="1"/>
  <c r="AG479" i="100"/>
  <c r="AG553" i="100" s="1"/>
  <c r="AG480" i="100"/>
  <c r="AG554" i="100" s="1"/>
  <c r="AG481" i="100"/>
  <c r="AG555" i="100" s="1"/>
  <c r="AG478" i="100"/>
  <c r="AD48" i="108"/>
  <c r="AD82" i="108" s="1"/>
  <c r="AE46" i="108" l="1"/>
  <c r="AE80" i="108" s="1"/>
  <c r="AH480" i="100"/>
  <c r="AH554" i="100" s="1"/>
  <c r="AH478" i="100"/>
  <c r="AH482" i="100"/>
  <c r="AH556" i="100" s="1"/>
  <c r="AH481" i="100"/>
  <c r="AH555" i="100" s="1"/>
  <c r="AH479" i="100"/>
  <c r="AH553" i="100" s="1"/>
  <c r="AD44" i="108"/>
  <c r="AD78" i="108" s="1"/>
  <c r="AD83" i="108" s="1"/>
  <c r="AE45" i="108"/>
  <c r="AE79" i="108" s="1"/>
  <c r="AJ460" i="100"/>
  <c r="AI458" i="100"/>
  <c r="AG483" i="100"/>
  <c r="AG552" i="100"/>
  <c r="AE48" i="108"/>
  <c r="AE82" i="108" s="1"/>
  <c r="AE47" i="108"/>
  <c r="AE81" i="108" s="1"/>
  <c r="AK460" i="100" l="1"/>
  <c r="AJ458" i="100"/>
  <c r="AH483" i="100"/>
  <c r="AH552" i="100"/>
  <c r="AE44" i="108"/>
  <c r="AE78" i="108" s="1"/>
  <c r="AE83" i="108" s="1"/>
  <c r="AF45" i="108"/>
  <c r="AF79" i="108" s="1"/>
  <c r="AF46" i="108"/>
  <c r="AF80" i="108" s="1"/>
  <c r="AF47" i="108"/>
  <c r="AF81" i="108" s="1"/>
  <c r="AI480" i="100"/>
  <c r="AI554" i="100" s="1"/>
  <c r="AI479" i="100"/>
  <c r="AI553" i="100" s="1"/>
  <c r="AI478" i="100"/>
  <c r="AI481" i="100"/>
  <c r="AI555" i="100" s="1"/>
  <c r="AI482" i="100"/>
  <c r="AI556" i="100" s="1"/>
  <c r="AF48" i="108"/>
  <c r="AF82" i="108" s="1"/>
  <c r="AG47" i="108" l="1"/>
  <c r="AG81" i="108" s="1"/>
  <c r="AF44" i="108"/>
  <c r="AF78" i="108" s="1"/>
  <c r="AF83" i="108" s="1"/>
  <c r="AI483" i="100"/>
  <c r="AI552" i="100"/>
  <c r="AG45" i="108"/>
  <c r="AG79" i="108" s="1"/>
  <c r="AJ479" i="100"/>
  <c r="AJ553" i="100" s="1"/>
  <c r="AJ481" i="100"/>
  <c r="AJ555" i="100" s="1"/>
  <c r="AJ478" i="100"/>
  <c r="AJ482" i="100"/>
  <c r="AJ556" i="100" s="1"/>
  <c r="AJ480" i="100"/>
  <c r="AJ554" i="100" s="1"/>
  <c r="AG48" i="108"/>
  <c r="AG82" i="108" s="1"/>
  <c r="AG46" i="108"/>
  <c r="AG80" i="108" s="1"/>
  <c r="AK458" i="100"/>
  <c r="AL460" i="100"/>
  <c r="AH48" i="108" l="1"/>
  <c r="AH82" i="108" s="1"/>
  <c r="AL458" i="100"/>
  <c r="AM460" i="100"/>
  <c r="AJ552" i="100"/>
  <c r="AJ483" i="100"/>
  <c r="AK478" i="100"/>
  <c r="AK479" i="100"/>
  <c r="AK553" i="100" s="1"/>
  <c r="AK480" i="100"/>
  <c r="AK554" i="100" s="1"/>
  <c r="AK481" i="100"/>
  <c r="AK555" i="100" s="1"/>
  <c r="AK482" i="100"/>
  <c r="AK556" i="100" s="1"/>
  <c r="AH47" i="108"/>
  <c r="AH81" i="108" s="1"/>
  <c r="AG44" i="108"/>
  <c r="AG78" i="108" s="1"/>
  <c r="AG83" i="108" s="1"/>
  <c r="AH46" i="108"/>
  <c r="AH80" i="108" s="1"/>
  <c r="AH45" i="108"/>
  <c r="AH79" i="108" s="1"/>
  <c r="AI45" i="108" l="1"/>
  <c r="AI79" i="108" s="1"/>
  <c r="AN460" i="100"/>
  <c r="AM458" i="100"/>
  <c r="AI48" i="108"/>
  <c r="AI82" i="108" s="1"/>
  <c r="AK483" i="100"/>
  <c r="AK552" i="100"/>
  <c r="AL480" i="100"/>
  <c r="AL554" i="100" s="1"/>
  <c r="AL482" i="100"/>
  <c r="AL556" i="100" s="1"/>
  <c r="AL481" i="100"/>
  <c r="AL555" i="100" s="1"/>
  <c r="AL478" i="100"/>
  <c r="AL479" i="100"/>
  <c r="AL553" i="100" s="1"/>
  <c r="AI47" i="108"/>
  <c r="AI81" i="108" s="1"/>
  <c r="AI46" i="108"/>
  <c r="AI80" i="108" s="1"/>
  <c r="AH44" i="108"/>
  <c r="AH78" i="108" s="1"/>
  <c r="AH83" i="108" s="1"/>
  <c r="AL483" i="100" l="1"/>
  <c r="AL552" i="100"/>
  <c r="AI44" i="108"/>
  <c r="AI78" i="108" s="1"/>
  <c r="AI83" i="108" s="1"/>
  <c r="AM478" i="100"/>
  <c r="AM481" i="100"/>
  <c r="AM555" i="100" s="1"/>
  <c r="AM479" i="100"/>
  <c r="AM553" i="100" s="1"/>
  <c r="AM480" i="100"/>
  <c r="AM554" i="100" s="1"/>
  <c r="AM482" i="100"/>
  <c r="AM556" i="100" s="1"/>
  <c r="AJ47" i="108"/>
  <c r="AJ81" i="108" s="1"/>
  <c r="AN458" i="100"/>
  <c r="AO460" i="100"/>
  <c r="AJ48" i="108"/>
  <c r="AJ82" i="108" s="1"/>
  <c r="AJ45" i="108"/>
  <c r="AJ79" i="108" s="1"/>
  <c r="AJ46" i="108"/>
  <c r="AJ80" i="108" s="1"/>
  <c r="AN479" i="100" l="1"/>
  <c r="AN553" i="100" s="1"/>
  <c r="AN482" i="100"/>
  <c r="AN556" i="100" s="1"/>
  <c r="AN481" i="100"/>
  <c r="AN555" i="100" s="1"/>
  <c r="AN478" i="100"/>
  <c r="AN480" i="100"/>
  <c r="AN554" i="100" s="1"/>
  <c r="AK46" i="108"/>
  <c r="AK80" i="108" s="1"/>
  <c r="AK45" i="108"/>
  <c r="AK79" i="108" s="1"/>
  <c r="AK47" i="108"/>
  <c r="AK81" i="108" s="1"/>
  <c r="AJ44" i="108"/>
  <c r="AJ78" i="108" s="1"/>
  <c r="AJ83" i="108" s="1"/>
  <c r="AP460" i="100"/>
  <c r="AO458" i="100"/>
  <c r="AK48" i="108"/>
  <c r="AK82" i="108" s="1"/>
  <c r="AM483" i="100"/>
  <c r="AM552" i="100"/>
  <c r="AN552" i="100" l="1"/>
  <c r="AN483" i="100"/>
  <c r="AK44" i="108"/>
  <c r="AK78" i="108" s="1"/>
  <c r="AK83" i="108" s="1"/>
  <c r="AO481" i="100"/>
  <c r="AO555" i="100" s="1"/>
  <c r="AO482" i="100"/>
  <c r="AO556" i="100" s="1"/>
  <c r="AO480" i="100"/>
  <c r="AO554" i="100" s="1"/>
  <c r="AO479" i="100"/>
  <c r="AO553" i="100" s="1"/>
  <c r="AO478" i="100"/>
  <c r="AL47" i="108"/>
  <c r="AL81" i="108" s="1"/>
  <c r="AQ460" i="100"/>
  <c r="AP458" i="100"/>
  <c r="AL48" i="108"/>
  <c r="AL82" i="108" s="1"/>
  <c r="AL46" i="108"/>
  <c r="AL80" i="108" s="1"/>
  <c r="AL45" i="108"/>
  <c r="AL79" i="108" s="1"/>
  <c r="AQ458" i="100" l="1"/>
  <c r="AR460" i="100"/>
  <c r="AM45" i="108"/>
  <c r="AM79" i="108" s="1"/>
  <c r="AM46" i="108"/>
  <c r="AM80" i="108" s="1"/>
  <c r="AM48" i="108"/>
  <c r="AM82" i="108" s="1"/>
  <c r="AP482" i="100"/>
  <c r="AP556" i="100" s="1"/>
  <c r="AP481" i="100"/>
  <c r="AP555" i="100" s="1"/>
  <c r="AP478" i="100"/>
  <c r="AP479" i="100"/>
  <c r="AP553" i="100" s="1"/>
  <c r="AP480" i="100"/>
  <c r="AP554" i="100" s="1"/>
  <c r="AO552" i="100"/>
  <c r="AO483" i="100"/>
  <c r="AM47" i="108"/>
  <c r="AM81" i="108" s="1"/>
  <c r="AL44" i="108"/>
  <c r="AL78" i="108" s="1"/>
  <c r="AL83" i="108" s="1"/>
  <c r="AN45" i="108" l="1"/>
  <c r="AN79" i="108" s="1"/>
  <c r="AP483" i="100"/>
  <c r="AP552" i="100"/>
  <c r="AM44" i="108"/>
  <c r="AM78" i="108" s="1"/>
  <c r="AM83" i="108" s="1"/>
  <c r="AN47" i="108"/>
  <c r="AN81" i="108" s="1"/>
  <c r="AR458" i="100"/>
  <c r="AS460" i="100"/>
  <c r="AN46" i="108"/>
  <c r="AN80" i="108" s="1"/>
  <c r="AN48" i="108"/>
  <c r="AN82" i="108" s="1"/>
  <c r="AQ479" i="100"/>
  <c r="AQ553" i="100" s="1"/>
  <c r="AQ480" i="100"/>
  <c r="AQ554" i="100" s="1"/>
  <c r="AQ478" i="100"/>
  <c r="AQ481" i="100"/>
  <c r="AQ555" i="100" s="1"/>
  <c r="AQ482" i="100"/>
  <c r="AQ556" i="100" s="1"/>
  <c r="AO46" i="108" l="1"/>
  <c r="AO80" i="108" s="1"/>
  <c r="AN44" i="108"/>
  <c r="AN78" i="108" s="1"/>
  <c r="AN83" i="108" s="1"/>
  <c r="AO48" i="108"/>
  <c r="AO82" i="108" s="1"/>
  <c r="AO45" i="108"/>
  <c r="AO79" i="108" s="1"/>
  <c r="AO47" i="108"/>
  <c r="AO81" i="108" s="1"/>
  <c r="AS458" i="100"/>
  <c r="AT460" i="100"/>
  <c r="AQ552" i="100"/>
  <c r="AQ483" i="100"/>
  <c r="AR479" i="100"/>
  <c r="AR553" i="100" s="1"/>
  <c r="AR482" i="100"/>
  <c r="AR556" i="100" s="1"/>
  <c r="AR478" i="100"/>
  <c r="AR480" i="100"/>
  <c r="AR554" i="100" s="1"/>
  <c r="AR481" i="100"/>
  <c r="AR555" i="100" s="1"/>
  <c r="AP48" i="108" l="1"/>
  <c r="AP82" i="108" s="1"/>
  <c r="AT458" i="100"/>
  <c r="AU460" i="100"/>
  <c r="AP47" i="108"/>
  <c r="AP81" i="108" s="1"/>
  <c r="AP45" i="108"/>
  <c r="AP79" i="108" s="1"/>
  <c r="AS481" i="100"/>
  <c r="AS555" i="100" s="1"/>
  <c r="AS479" i="100"/>
  <c r="AS553" i="100" s="1"/>
  <c r="AS478" i="100"/>
  <c r="AS480" i="100"/>
  <c r="AS554" i="100" s="1"/>
  <c r="AS482" i="100"/>
  <c r="AS556" i="100" s="1"/>
  <c r="AP46" i="108"/>
  <c r="AP80" i="108" s="1"/>
  <c r="AR483" i="100"/>
  <c r="AR552" i="100"/>
  <c r="AO44" i="108"/>
  <c r="AO78" i="108" s="1"/>
  <c r="AO83" i="108" s="1"/>
  <c r="AQ46" i="108" l="1"/>
  <c r="AQ80" i="108" s="1"/>
  <c r="AV460" i="100"/>
  <c r="AU458" i="100"/>
  <c r="AS552" i="100"/>
  <c r="AS483" i="100"/>
  <c r="AT481" i="100"/>
  <c r="AT555" i="100" s="1"/>
  <c r="AT480" i="100"/>
  <c r="AT554" i="100" s="1"/>
  <c r="AT482" i="100"/>
  <c r="AT556" i="100" s="1"/>
  <c r="AT479" i="100"/>
  <c r="AT553" i="100" s="1"/>
  <c r="AT478" i="100"/>
  <c r="AQ45" i="108"/>
  <c r="AQ79" i="108" s="1"/>
  <c r="AP44" i="108"/>
  <c r="AP78" i="108" s="1"/>
  <c r="AP83" i="108" s="1"/>
  <c r="AQ48" i="108"/>
  <c r="AQ82" i="108" s="1"/>
  <c r="AQ47" i="108"/>
  <c r="AQ81" i="108" s="1"/>
  <c r="AR46" i="108" l="1"/>
  <c r="AR80" i="108" s="1"/>
  <c r="AU478" i="100"/>
  <c r="AU479" i="100"/>
  <c r="AU553" i="100" s="1"/>
  <c r="AU481" i="100"/>
  <c r="AU555" i="100" s="1"/>
  <c r="AU480" i="100"/>
  <c r="AU554" i="100" s="1"/>
  <c r="AU482" i="100"/>
  <c r="AU556" i="100" s="1"/>
  <c r="AT483" i="100"/>
  <c r="AT552" i="100"/>
  <c r="AR47" i="108"/>
  <c r="AR81" i="108" s="1"/>
  <c r="AW460" i="100"/>
  <c r="AV458" i="100"/>
  <c r="AR45" i="108"/>
  <c r="AR79" i="108" s="1"/>
  <c r="AR48" i="108"/>
  <c r="AR82" i="108" s="1"/>
  <c r="AQ44" i="108"/>
  <c r="AQ78" i="108" s="1"/>
  <c r="AQ83" i="108" s="1"/>
  <c r="AW458" i="100" l="1"/>
  <c r="AX460" i="100"/>
  <c r="AS45" i="108"/>
  <c r="AS79" i="108" s="1"/>
  <c r="AS48" i="108"/>
  <c r="AS82" i="108" s="1"/>
  <c r="AU552" i="100"/>
  <c r="AU483" i="100"/>
  <c r="AS46" i="108"/>
  <c r="AS80" i="108" s="1"/>
  <c r="AV480" i="100"/>
  <c r="AV554" i="100" s="1"/>
  <c r="AV479" i="100"/>
  <c r="AV553" i="100" s="1"/>
  <c r="AV478" i="100"/>
  <c r="AV482" i="100"/>
  <c r="AV556" i="100" s="1"/>
  <c r="AV481" i="100"/>
  <c r="AV555" i="100" s="1"/>
  <c r="AR44" i="108"/>
  <c r="AR78" i="108" s="1"/>
  <c r="AR83" i="108" s="1"/>
  <c r="AS47" i="108"/>
  <c r="AS81" i="108" s="1"/>
  <c r="AT45" i="108" l="1"/>
  <c r="AT79" i="108" s="1"/>
  <c r="AT47" i="108"/>
  <c r="AT81" i="108" s="1"/>
  <c r="AT46" i="108"/>
  <c r="AT80" i="108" s="1"/>
  <c r="AS44" i="108"/>
  <c r="AS78" i="108" s="1"/>
  <c r="AS83" i="108" s="1"/>
  <c r="AT48" i="108"/>
  <c r="AT82" i="108" s="1"/>
  <c r="AX458" i="100"/>
  <c r="AY460" i="100"/>
  <c r="AV552" i="100"/>
  <c r="AV483" i="100"/>
  <c r="AW481" i="100"/>
  <c r="AW555" i="100" s="1"/>
  <c r="AW478" i="100"/>
  <c r="AW480" i="100"/>
  <c r="AW554" i="100" s="1"/>
  <c r="AW479" i="100"/>
  <c r="AW553" i="100" s="1"/>
  <c r="AW482" i="100"/>
  <c r="AW556" i="100" s="1"/>
  <c r="AW552" i="100" l="1"/>
  <c r="AW483" i="100"/>
  <c r="AZ460" i="100"/>
  <c r="AY458" i="100"/>
  <c r="AU48" i="108"/>
  <c r="AU82" i="108" s="1"/>
  <c r="AU47" i="108"/>
  <c r="AU81" i="108" s="1"/>
  <c r="AX479" i="100"/>
  <c r="AX553" i="100" s="1"/>
  <c r="AX482" i="100"/>
  <c r="AX556" i="100" s="1"/>
  <c r="AX481" i="100"/>
  <c r="AX555" i="100" s="1"/>
  <c r="AX480" i="100"/>
  <c r="AX554" i="100" s="1"/>
  <c r="AX478" i="100"/>
  <c r="AU45" i="108"/>
  <c r="AU79" i="108" s="1"/>
  <c r="AU46" i="108"/>
  <c r="AU80" i="108" s="1"/>
  <c r="AT44" i="108"/>
  <c r="AT78" i="108" s="1"/>
  <c r="AT83" i="108" s="1"/>
  <c r="AV46" i="108" l="1"/>
  <c r="AV80" i="108" s="1"/>
  <c r="AY478" i="100"/>
  <c r="AY479" i="100"/>
  <c r="AY553" i="100" s="1"/>
  <c r="AY482" i="100"/>
  <c r="AY556" i="100" s="1"/>
  <c r="AY481" i="100"/>
  <c r="AY555" i="100" s="1"/>
  <c r="AY480" i="100"/>
  <c r="AY554" i="100" s="1"/>
  <c r="AV47" i="108"/>
  <c r="AV81" i="108" s="1"/>
  <c r="AZ458" i="100"/>
  <c r="BA460" i="100"/>
  <c r="AV48" i="108"/>
  <c r="AV82" i="108" s="1"/>
  <c r="AX483" i="100"/>
  <c r="AX552" i="100"/>
  <c r="AV45" i="108"/>
  <c r="AV79" i="108" s="1"/>
  <c r="AU44" i="108"/>
  <c r="AU78" i="108" s="1"/>
  <c r="AU83" i="108" s="1"/>
  <c r="AW45" i="108" l="1"/>
  <c r="AW79" i="108" s="1"/>
  <c r="AV44" i="108"/>
  <c r="AV78" i="108" s="1"/>
  <c r="AV83" i="108" s="1"/>
  <c r="BA458" i="100"/>
  <c r="BB460" i="100"/>
  <c r="AW46" i="108"/>
  <c r="AW80" i="108" s="1"/>
  <c r="AY483" i="100"/>
  <c r="AY552" i="100"/>
  <c r="AZ481" i="100"/>
  <c r="AZ555" i="100" s="1"/>
  <c r="AZ482" i="100"/>
  <c r="AZ556" i="100" s="1"/>
  <c r="AZ480" i="100"/>
  <c r="AZ554" i="100" s="1"/>
  <c r="AZ478" i="100"/>
  <c r="AZ479" i="100"/>
  <c r="AZ553" i="100" s="1"/>
  <c r="AW47" i="108"/>
  <c r="AW81" i="108" s="1"/>
  <c r="AW48" i="108"/>
  <c r="AW82" i="108" s="1"/>
  <c r="AX48" i="108" l="1"/>
  <c r="AX82" i="108" s="1"/>
  <c r="AX45" i="108"/>
  <c r="AX79" i="108" s="1"/>
  <c r="AX47" i="108"/>
  <c r="AX81" i="108" s="1"/>
  <c r="AZ483" i="100"/>
  <c r="AZ552" i="100"/>
  <c r="AW44" i="108"/>
  <c r="AW78" i="108" s="1"/>
  <c r="AW83" i="108" s="1"/>
  <c r="BB458" i="100"/>
  <c r="BC460" i="100"/>
  <c r="AX46" i="108"/>
  <c r="AX80" i="108" s="1"/>
  <c r="BA481" i="100"/>
  <c r="BA555" i="100" s="1"/>
  <c r="BA479" i="100"/>
  <c r="BA553" i="100" s="1"/>
  <c r="BA478" i="100"/>
  <c r="BA480" i="100"/>
  <c r="BA554" i="100" s="1"/>
  <c r="BA482" i="100"/>
  <c r="BA556" i="100" s="1"/>
  <c r="AY45" i="108" l="1"/>
  <c r="AY79" i="108" s="1"/>
  <c r="BC458" i="100"/>
  <c r="BD460" i="100"/>
  <c r="AX44" i="108"/>
  <c r="AX78" i="108" s="1"/>
  <c r="AX83" i="108" s="1"/>
  <c r="AY48" i="108"/>
  <c r="AY82" i="108" s="1"/>
  <c r="AY47" i="108"/>
  <c r="AY81" i="108" s="1"/>
  <c r="BB478" i="100"/>
  <c r="BB480" i="100"/>
  <c r="BB554" i="100" s="1"/>
  <c r="BB482" i="100"/>
  <c r="BB556" i="100" s="1"/>
  <c r="BB481" i="100"/>
  <c r="BB555" i="100" s="1"/>
  <c r="BB479" i="100"/>
  <c r="BB553" i="100" s="1"/>
  <c r="AY46" i="108"/>
  <c r="AY80" i="108" s="1"/>
  <c r="BA552" i="100"/>
  <c r="BA483" i="100"/>
  <c r="AZ46" i="108" l="1"/>
  <c r="AZ80" i="108" s="1"/>
  <c r="BE460" i="100"/>
  <c r="BD458" i="100"/>
  <c r="AZ45" i="108"/>
  <c r="AZ79" i="108" s="1"/>
  <c r="BB483" i="100"/>
  <c r="BB552" i="100"/>
  <c r="BC479" i="100"/>
  <c r="BC553" i="100" s="1"/>
  <c r="BC481" i="100"/>
  <c r="BC555" i="100" s="1"/>
  <c r="BC478" i="100"/>
  <c r="BC482" i="100"/>
  <c r="BC556" i="100" s="1"/>
  <c r="BC480" i="100"/>
  <c r="BC554" i="100" s="1"/>
  <c r="AY44" i="108"/>
  <c r="AY78" i="108" s="1"/>
  <c r="AY83" i="108" s="1"/>
  <c r="AZ47" i="108"/>
  <c r="AZ81" i="108" s="1"/>
  <c r="AZ48" i="108"/>
  <c r="AZ82" i="108" s="1"/>
  <c r="BA48" i="108" l="1"/>
  <c r="BA82" i="108" s="1"/>
  <c r="AZ44" i="108"/>
  <c r="AZ78" i="108" s="1"/>
  <c r="AZ83" i="108" s="1"/>
  <c r="BD480" i="100"/>
  <c r="BD554" i="100" s="1"/>
  <c r="BD482" i="100"/>
  <c r="BD556" i="100" s="1"/>
  <c r="BD479" i="100"/>
  <c r="BD553" i="100" s="1"/>
  <c r="BD481" i="100"/>
  <c r="BD555" i="100" s="1"/>
  <c r="BD478" i="100"/>
  <c r="BC552" i="100"/>
  <c r="BC483" i="100"/>
  <c r="BF460" i="100"/>
  <c r="BE458" i="100"/>
  <c r="BA47" i="108"/>
  <c r="BA81" i="108" s="1"/>
  <c r="BA46" i="108"/>
  <c r="BA80" i="108" s="1"/>
  <c r="BA45" i="108"/>
  <c r="BA79" i="108" s="1"/>
  <c r="BF458" i="100" l="1"/>
  <c r="BG460" i="100"/>
  <c r="BB47" i="108"/>
  <c r="BB81" i="108" s="1"/>
  <c r="BB45" i="108"/>
  <c r="BB79" i="108" s="1"/>
  <c r="BA44" i="108"/>
  <c r="BA78" i="108" s="1"/>
  <c r="BA83" i="108" s="1"/>
  <c r="BB48" i="108"/>
  <c r="BB82" i="108" s="1"/>
  <c r="BE478" i="100"/>
  <c r="BE482" i="100"/>
  <c r="BE556" i="100" s="1"/>
  <c r="BE480" i="100"/>
  <c r="BE554" i="100" s="1"/>
  <c r="BE479" i="100"/>
  <c r="BE553" i="100" s="1"/>
  <c r="BE481" i="100"/>
  <c r="BE555" i="100" s="1"/>
  <c r="BD552" i="100"/>
  <c r="BD483" i="100"/>
  <c r="BB46" i="108"/>
  <c r="BB80" i="108" s="1"/>
  <c r="BB44" i="108" l="1"/>
  <c r="BB78" i="108" s="1"/>
  <c r="BB83" i="108" s="1"/>
  <c r="BC48" i="108"/>
  <c r="BC82" i="108" s="1"/>
  <c r="BC47" i="108"/>
  <c r="BC81" i="108" s="1"/>
  <c r="BE483" i="100"/>
  <c r="BE552" i="100"/>
  <c r="BC45" i="108"/>
  <c r="BC79" i="108" s="1"/>
  <c r="BG458" i="100"/>
  <c r="BH460" i="100"/>
  <c r="BC46" i="108"/>
  <c r="BC80" i="108" s="1"/>
  <c r="BF481" i="100"/>
  <c r="BF555" i="100" s="1"/>
  <c r="BF479" i="100"/>
  <c r="BF553" i="100" s="1"/>
  <c r="BF482" i="100"/>
  <c r="BF556" i="100" s="1"/>
  <c r="BF478" i="100"/>
  <c r="BF480" i="100"/>
  <c r="BF554" i="100" s="1"/>
  <c r="BD45" i="108" l="1"/>
  <c r="BD79" i="108" s="1"/>
  <c r="BH458" i="100"/>
  <c r="BI460" i="100"/>
  <c r="BC44" i="108"/>
  <c r="BC78" i="108" s="1"/>
  <c r="BC83" i="108" s="1"/>
  <c r="BD46" i="108"/>
  <c r="BD80" i="108" s="1"/>
  <c r="BD47" i="108"/>
  <c r="BD81" i="108" s="1"/>
  <c r="BG479" i="100"/>
  <c r="BG553" i="100" s="1"/>
  <c r="BG481" i="100"/>
  <c r="BG555" i="100" s="1"/>
  <c r="BG478" i="100"/>
  <c r="BG480" i="100"/>
  <c r="BG554" i="100" s="1"/>
  <c r="BG482" i="100"/>
  <c r="BG556" i="100" s="1"/>
  <c r="BF552" i="100"/>
  <c r="BF483" i="100"/>
  <c r="BD48" i="108"/>
  <c r="BD82" i="108" s="1"/>
  <c r="BD44" i="108" l="1"/>
  <c r="BD78" i="108" s="1"/>
  <c r="BD83" i="108" s="1"/>
  <c r="BE47" i="108"/>
  <c r="BE81" i="108" s="1"/>
  <c r="BJ460" i="100"/>
  <c r="BI458" i="100"/>
  <c r="BE48" i="108"/>
  <c r="BE82" i="108" s="1"/>
  <c r="BE45" i="108"/>
  <c r="BE79" i="108" s="1"/>
  <c r="BH480" i="100"/>
  <c r="BH554" i="100" s="1"/>
  <c r="BH481" i="100"/>
  <c r="BH555" i="100" s="1"/>
  <c r="BH482" i="100"/>
  <c r="BH556" i="100" s="1"/>
  <c r="BH478" i="100"/>
  <c r="BH479" i="100"/>
  <c r="BH553" i="100" s="1"/>
  <c r="BE46" i="108"/>
  <c r="BE80" i="108" s="1"/>
  <c r="BG552" i="100"/>
  <c r="BG483" i="100"/>
  <c r="BF47" i="108" l="1"/>
  <c r="BF81" i="108" s="1"/>
  <c r="BF45" i="108"/>
  <c r="BF79" i="108" s="1"/>
  <c r="BF46" i="108"/>
  <c r="BF80" i="108" s="1"/>
  <c r="BE44" i="108"/>
  <c r="BE78" i="108" s="1"/>
  <c r="BE83" i="108" s="1"/>
  <c r="BH552" i="100"/>
  <c r="BH483" i="100"/>
  <c r="BI482" i="100"/>
  <c r="BI556" i="100" s="1"/>
  <c r="BI478" i="100"/>
  <c r="BI480" i="100"/>
  <c r="BI554" i="100" s="1"/>
  <c r="BI479" i="100"/>
  <c r="BI553" i="100" s="1"/>
  <c r="BI481" i="100"/>
  <c r="BI555" i="100" s="1"/>
  <c r="BF48" i="108"/>
  <c r="BF82" i="108" s="1"/>
  <c r="BK460" i="100"/>
  <c r="BJ458" i="100"/>
  <c r="BI552" i="100" l="1"/>
  <c r="BI483" i="100"/>
  <c r="BJ482" i="100"/>
  <c r="BJ556" i="100" s="1"/>
  <c r="BJ478" i="100"/>
  <c r="BJ480" i="100"/>
  <c r="BJ554" i="100" s="1"/>
  <c r="BJ479" i="100"/>
  <c r="BJ553" i="100" s="1"/>
  <c r="BJ481" i="100"/>
  <c r="BJ555" i="100" s="1"/>
  <c r="BG47" i="108"/>
  <c r="BG81" i="108" s="1"/>
  <c r="BG48" i="108"/>
  <c r="BG82" i="108" s="1"/>
  <c r="BK458" i="100"/>
  <c r="BL460" i="100"/>
  <c r="BG45" i="108"/>
  <c r="BG79" i="108" s="1"/>
  <c r="BG46" i="108"/>
  <c r="BG80" i="108" s="1"/>
  <c r="BF44" i="108"/>
  <c r="BF78" i="108" s="1"/>
  <c r="BF83" i="108" s="1"/>
  <c r="BK479" i="100" l="1"/>
  <c r="BK553" i="100" s="1"/>
  <c r="BK481" i="100"/>
  <c r="BK555" i="100" s="1"/>
  <c r="BK480" i="100"/>
  <c r="BK554" i="100" s="1"/>
  <c r="BK478" i="100"/>
  <c r="BK482" i="100"/>
  <c r="BK556" i="100" s="1"/>
  <c r="BJ483" i="100"/>
  <c r="BJ552" i="100"/>
  <c r="BH47" i="108"/>
  <c r="BH81" i="108" s="1"/>
  <c r="BH48" i="108"/>
  <c r="BH82" i="108" s="1"/>
  <c r="BH45" i="108"/>
  <c r="BH79" i="108" s="1"/>
  <c r="BM460" i="100"/>
  <c r="BL458" i="100"/>
  <c r="BH46" i="108"/>
  <c r="BH80" i="108" s="1"/>
  <c r="BG44" i="108"/>
  <c r="BG78" i="108" s="1"/>
  <c r="BG83" i="108" s="1"/>
  <c r="BK483" i="100" l="1"/>
  <c r="BK552" i="100"/>
  <c r="BL481" i="100"/>
  <c r="BL555" i="100" s="1"/>
  <c r="BL478" i="100"/>
  <c r="BL480" i="100"/>
  <c r="BL554" i="100" s="1"/>
  <c r="BL479" i="100"/>
  <c r="BL553" i="100" s="1"/>
  <c r="BL482" i="100"/>
  <c r="BL556" i="100" s="1"/>
  <c r="BH44" i="108"/>
  <c r="BH78" i="108" s="1"/>
  <c r="BH83" i="108" s="1"/>
  <c r="BI46" i="108"/>
  <c r="BI80" i="108" s="1"/>
  <c r="BN460" i="100"/>
  <c r="BN458" i="100" s="1"/>
  <c r="BM458" i="100"/>
  <c r="BI47" i="108"/>
  <c r="BI81" i="108" s="1"/>
  <c r="BI48" i="108"/>
  <c r="BI82" i="108" s="1"/>
  <c r="BI45" i="108"/>
  <c r="BI79" i="108" s="1"/>
  <c r="BN478" i="100" l="1"/>
  <c r="BN479" i="100"/>
  <c r="BN553" i="100" s="1"/>
  <c r="BN480" i="100"/>
  <c r="BN554" i="100" s="1"/>
  <c r="BN481" i="100"/>
  <c r="BN555" i="100" s="1"/>
  <c r="BN482" i="100"/>
  <c r="BN556" i="100" s="1"/>
  <c r="BL483" i="100"/>
  <c r="BL552" i="100"/>
  <c r="BJ48" i="108"/>
  <c r="BJ82" i="108" s="1"/>
  <c r="BJ47" i="108"/>
  <c r="BJ81" i="108" s="1"/>
  <c r="BJ45" i="108"/>
  <c r="BJ79" i="108" s="1"/>
  <c r="BI44" i="108"/>
  <c r="BI78" i="108" s="1"/>
  <c r="BI83" i="108" s="1"/>
  <c r="BM479" i="100"/>
  <c r="BM553" i="100" s="1"/>
  <c r="BM480" i="100"/>
  <c r="BM554" i="100" s="1"/>
  <c r="BM482" i="100"/>
  <c r="BM556" i="100" s="1"/>
  <c r="BM478" i="100"/>
  <c r="BM481" i="100"/>
  <c r="BM555" i="100" s="1"/>
  <c r="BJ46" i="108"/>
  <c r="BJ80" i="108" s="1"/>
  <c r="BJ44" i="108" l="1"/>
  <c r="BJ78" i="108" s="1"/>
  <c r="BJ83" i="108" s="1"/>
  <c r="BK47" i="108"/>
  <c r="BK81" i="108" s="1"/>
  <c r="BK45" i="108"/>
  <c r="BK79" i="108" s="1"/>
  <c r="BM552" i="100"/>
  <c r="BM483" i="100"/>
  <c r="K483" i="100" s="1"/>
  <c r="BK48" i="108"/>
  <c r="BK82" i="108" s="1"/>
  <c r="BK46" i="108"/>
  <c r="BK80" i="108" s="1"/>
  <c r="BN552" i="100"/>
  <c r="BN483" i="100"/>
  <c r="BK44" i="108" l="1"/>
  <c r="BK78" i="108" s="1"/>
  <c r="BK83" i="108" s="1"/>
  <c r="U111" i="108" l="1"/>
  <c r="F135" i="100"/>
  <c r="F137" i="100" s="1"/>
  <c r="F136" i="100" s="1"/>
  <c r="AV128" i="100" l="1"/>
  <c r="BF128" i="100"/>
  <c r="U128" i="100"/>
  <c r="R128" i="100"/>
  <c r="S128" i="100"/>
  <c r="AK128" i="100"/>
  <c r="M128" i="100"/>
  <c r="AO128" i="100"/>
  <c r="BD128" i="100"/>
  <c r="BJ128" i="100"/>
  <c r="N128" i="100"/>
  <c r="T128" i="100"/>
  <c r="BM128" i="100"/>
  <c r="AN128" i="100"/>
  <c r="BK128" i="100"/>
  <c r="AZ128" i="100"/>
  <c r="L128" i="100"/>
  <c r="AH128" i="100"/>
  <c r="AQ128" i="100"/>
  <c r="AY128" i="100"/>
  <c r="BG128" i="100"/>
  <c r="AW128" i="100"/>
  <c r="AM128" i="100"/>
  <c r="V128" i="100"/>
  <c r="BE128" i="100"/>
  <c r="AJ128" i="100"/>
  <c r="AP128" i="100"/>
  <c r="BN128" i="100"/>
  <c r="O128" i="100"/>
  <c r="BL128" i="100"/>
  <c r="BH128" i="100"/>
  <c r="AT128" i="100"/>
  <c r="P128" i="100"/>
  <c r="Q128" i="100"/>
  <c r="AU128" i="100"/>
  <c r="AX128" i="100"/>
  <c r="AI128" i="100"/>
  <c r="BC128" i="100"/>
  <c r="AS128" i="100"/>
  <c r="BB128" i="100"/>
  <c r="BI128" i="100"/>
  <c r="AL128" i="100"/>
  <c r="BA128" i="100"/>
  <c r="AR128" i="100"/>
  <c r="AB128" i="100"/>
  <c r="AB126" i="100" s="1"/>
  <c r="AA128" i="100"/>
  <c r="AA126" i="100" s="1"/>
  <c r="Z128" i="100"/>
  <c r="Z126" i="100" s="1"/>
  <c r="AD128" i="100"/>
  <c r="AD126" i="100" s="1"/>
  <c r="AC128" i="100"/>
  <c r="AC126" i="100" s="1"/>
  <c r="Y128" i="100"/>
  <c r="Y126" i="100" s="1"/>
  <c r="AE128" i="100"/>
  <c r="AE126" i="100" s="1"/>
  <c r="AF128" i="100"/>
  <c r="AF126" i="100" s="1"/>
  <c r="AG128" i="100"/>
  <c r="AG126" i="100" s="1"/>
  <c r="W128" i="100"/>
  <c r="X128" i="100"/>
  <c r="X126" i="100" s="1"/>
  <c r="AD111" i="108" l="1"/>
  <c r="AF127" i="100"/>
  <c r="AF139" i="100" s="1"/>
  <c r="AB111" i="108"/>
  <c r="AD127" i="100"/>
  <c r="AD139" i="100" s="1"/>
  <c r="V111" i="108"/>
  <c r="X127" i="100"/>
  <c r="X139" i="100" s="1"/>
  <c r="AC111" i="108"/>
  <c r="AE127" i="100"/>
  <c r="AE139" i="100" s="1"/>
  <c r="X111" i="108"/>
  <c r="Z127" i="100"/>
  <c r="Z139" i="100" s="1"/>
  <c r="W111" i="108"/>
  <c r="Y127" i="100"/>
  <c r="Y139" i="100" s="1"/>
  <c r="Y111" i="108"/>
  <c r="AA127" i="100"/>
  <c r="AA139" i="100" s="1"/>
  <c r="AE111" i="108"/>
  <c r="AG127" i="100"/>
  <c r="AG139" i="100" s="1"/>
  <c r="AH126" i="100"/>
  <c r="AA111" i="108"/>
  <c r="AC127" i="100"/>
  <c r="AC139" i="100" s="1"/>
  <c r="Z111" i="108"/>
  <c r="AB127" i="100"/>
  <c r="AB139" i="100" s="1"/>
  <c r="AG141" i="100" l="1"/>
  <c r="AE113" i="108" s="1"/>
  <c r="AG140" i="100"/>
  <c r="Y141" i="100"/>
  <c r="W113" i="108" s="1"/>
  <c r="Y140" i="100"/>
  <c r="AE141" i="100"/>
  <c r="AC113" i="108" s="1"/>
  <c r="AE140" i="100"/>
  <c r="AD141" i="100"/>
  <c r="AB113" i="108" s="1"/>
  <c r="AD140" i="100"/>
  <c r="AC141" i="100"/>
  <c r="AA113" i="108" s="1"/>
  <c r="AC140" i="100"/>
  <c r="AA141" i="100"/>
  <c r="Y113" i="108" s="1"/>
  <c r="AA140" i="100"/>
  <c r="Z141" i="100"/>
  <c r="X113" i="108" s="1"/>
  <c r="Z140" i="100"/>
  <c r="X141" i="100"/>
  <c r="V113" i="108" s="1"/>
  <c r="X140" i="100"/>
  <c r="AF141" i="100"/>
  <c r="AD113" i="108" s="1"/>
  <c r="AF140" i="100"/>
  <c r="AB141" i="100"/>
  <c r="Z113" i="108" s="1"/>
  <c r="AB140" i="100"/>
  <c r="AF111" i="108"/>
  <c r="AH127" i="100"/>
  <c r="AH139" i="100" s="1"/>
  <c r="AI126" i="100"/>
  <c r="Z112" i="108" l="1"/>
  <c r="AB531" i="100"/>
  <c r="V112" i="108"/>
  <c r="X531" i="100"/>
  <c r="Y112" i="108"/>
  <c r="AA531" i="100"/>
  <c r="AB112" i="108"/>
  <c r="AD531" i="100"/>
  <c r="W112" i="108"/>
  <c r="Y531" i="100"/>
  <c r="AH141" i="100"/>
  <c r="AF113" i="108" s="1"/>
  <c r="AH140" i="100"/>
  <c r="AD112" i="108"/>
  <c r="AF531" i="100"/>
  <c r="X112" i="108"/>
  <c r="Z531" i="100"/>
  <c r="AA112" i="108"/>
  <c r="AC531" i="100"/>
  <c r="AC112" i="108"/>
  <c r="AE531" i="100"/>
  <c r="AE112" i="108"/>
  <c r="AG531" i="100"/>
  <c r="AG111" i="108"/>
  <c r="AI127" i="100"/>
  <c r="AI139" i="100" s="1"/>
  <c r="AJ126" i="100"/>
  <c r="AF112" i="108" l="1"/>
  <c r="AH531" i="100"/>
  <c r="AI141" i="100"/>
  <c r="AG113" i="108" s="1"/>
  <c r="AI140" i="100"/>
  <c r="AH111" i="108"/>
  <c r="AJ127" i="100"/>
  <c r="AJ139" i="100" s="1"/>
  <c r="AK126" i="100"/>
  <c r="AG112" i="108" l="1"/>
  <c r="AI531" i="100"/>
  <c r="AI111" i="108"/>
  <c r="AK127" i="100"/>
  <c r="AK139" i="100" s="1"/>
  <c r="AL126" i="100"/>
  <c r="AJ141" i="100"/>
  <c r="AH113" i="108" s="1"/>
  <c r="AJ140" i="100"/>
  <c r="AH112" i="108" l="1"/>
  <c r="AJ531" i="100"/>
  <c r="AJ111" i="108"/>
  <c r="AL127" i="100"/>
  <c r="AL139" i="100" s="1"/>
  <c r="AM126" i="100"/>
  <c r="AK141" i="100"/>
  <c r="AI113" i="108" s="1"/>
  <c r="AK140" i="100"/>
  <c r="AI112" i="108" l="1"/>
  <c r="AK531" i="100"/>
  <c r="AK111" i="108"/>
  <c r="AM127" i="100"/>
  <c r="AM139" i="100" s="1"/>
  <c r="AN126" i="100"/>
  <c r="AL141" i="100"/>
  <c r="AJ113" i="108" s="1"/>
  <c r="AL140" i="100"/>
  <c r="AJ112" i="108" l="1"/>
  <c r="AL531" i="100"/>
  <c r="AL111" i="108"/>
  <c r="AN127" i="100"/>
  <c r="AN139" i="100" s="1"/>
  <c r="AO126" i="100"/>
  <c r="AM141" i="100"/>
  <c r="AK113" i="108" s="1"/>
  <c r="AM140" i="100"/>
  <c r="AK112" i="108" l="1"/>
  <c r="AM531" i="100"/>
  <c r="AM111" i="108"/>
  <c r="AO127" i="100"/>
  <c r="AO139" i="100" s="1"/>
  <c r="AP126" i="100"/>
  <c r="AN141" i="100"/>
  <c r="AL113" i="108" s="1"/>
  <c r="AN140" i="100"/>
  <c r="AN111" i="108" l="1"/>
  <c r="AP127" i="100"/>
  <c r="AP139" i="100" s="1"/>
  <c r="AQ126" i="100"/>
  <c r="AO141" i="100"/>
  <c r="AM113" i="108" s="1"/>
  <c r="AO140" i="100"/>
  <c r="AL112" i="108"/>
  <c r="AN531" i="100"/>
  <c r="AM112" i="108" l="1"/>
  <c r="AO531" i="100"/>
  <c r="AP141" i="100"/>
  <c r="AN113" i="108" s="1"/>
  <c r="AP140" i="100"/>
  <c r="AO111" i="108"/>
  <c r="AQ127" i="100"/>
  <c r="AQ139" i="100" s="1"/>
  <c r="AR126" i="100"/>
  <c r="AP111" i="108" l="1"/>
  <c r="AR127" i="100"/>
  <c r="AR139" i="100" s="1"/>
  <c r="AS126" i="100"/>
  <c r="AQ141" i="100"/>
  <c r="AO113" i="108" s="1"/>
  <c r="AQ140" i="100"/>
  <c r="AN112" i="108"/>
  <c r="AP531" i="100"/>
  <c r="AR141" i="100" l="1"/>
  <c r="AP113" i="108" s="1"/>
  <c r="AR140" i="100"/>
  <c r="AO112" i="108"/>
  <c r="AQ531" i="100"/>
  <c r="AQ111" i="108"/>
  <c r="AS127" i="100"/>
  <c r="AS139" i="100" s="1"/>
  <c r="AT126" i="100"/>
  <c r="AR111" i="108" l="1"/>
  <c r="AT127" i="100"/>
  <c r="AT139" i="100" s="1"/>
  <c r="AU126" i="100"/>
  <c r="AS141" i="100"/>
  <c r="AQ113" i="108" s="1"/>
  <c r="AS140" i="100"/>
  <c r="AP112" i="108"/>
  <c r="AR531" i="100"/>
  <c r="AT141" i="100" l="1"/>
  <c r="AR113" i="108" s="1"/>
  <c r="AT140" i="100"/>
  <c r="AQ112" i="108"/>
  <c r="AS531" i="100"/>
  <c r="AS111" i="108"/>
  <c r="AU127" i="100"/>
  <c r="AU139" i="100" s="1"/>
  <c r="AV126" i="100"/>
  <c r="AT111" i="108" l="1"/>
  <c r="AV127" i="100"/>
  <c r="AV139" i="100" s="1"/>
  <c r="AW126" i="100"/>
  <c r="AU141" i="100"/>
  <c r="AS113" i="108" s="1"/>
  <c r="AU140" i="100"/>
  <c r="AR112" i="108"/>
  <c r="AT531" i="100"/>
  <c r="AS112" i="108" l="1"/>
  <c r="AU531" i="100"/>
  <c r="AU111" i="108"/>
  <c r="AW127" i="100"/>
  <c r="AW139" i="100" s="1"/>
  <c r="AX126" i="100"/>
  <c r="AV141" i="100"/>
  <c r="AT113" i="108" s="1"/>
  <c r="AV140" i="100"/>
  <c r="AV111" i="108" l="1"/>
  <c r="AX127" i="100"/>
  <c r="AX139" i="100" s="1"/>
  <c r="AY126" i="100"/>
  <c r="AT112" i="108"/>
  <c r="AV531" i="100"/>
  <c r="AW141" i="100"/>
  <c r="AU113" i="108" s="1"/>
  <c r="AW140" i="100"/>
  <c r="AU112" i="108" l="1"/>
  <c r="AW531" i="100"/>
  <c r="AW111" i="108"/>
  <c r="AY127" i="100"/>
  <c r="AY139" i="100" s="1"/>
  <c r="AZ126" i="100"/>
  <c r="AX141" i="100"/>
  <c r="AV113" i="108" s="1"/>
  <c r="AX140" i="100"/>
  <c r="AX111" i="108" l="1"/>
  <c r="AZ127" i="100"/>
  <c r="AZ139" i="100" s="1"/>
  <c r="BA126" i="100"/>
  <c r="AV112" i="108"/>
  <c r="AX531" i="100"/>
  <c r="AY141" i="100"/>
  <c r="AW113" i="108" s="1"/>
  <c r="AY140" i="100"/>
  <c r="AW112" i="108" l="1"/>
  <c r="AY531" i="100"/>
  <c r="AY111" i="108"/>
  <c r="BA127" i="100"/>
  <c r="BA139" i="100" s="1"/>
  <c r="BB126" i="100"/>
  <c r="AZ141" i="100"/>
  <c r="AX113" i="108" s="1"/>
  <c r="AZ140" i="100"/>
  <c r="AX112" i="108" l="1"/>
  <c r="AZ531" i="100"/>
  <c r="AZ111" i="108"/>
  <c r="BB127" i="100"/>
  <c r="BB139" i="100" s="1"/>
  <c r="BC126" i="100"/>
  <c r="BA141" i="100"/>
  <c r="AY113" i="108" s="1"/>
  <c r="BA140" i="100"/>
  <c r="BA111" i="108" l="1"/>
  <c r="BC127" i="100"/>
  <c r="BC139" i="100" s="1"/>
  <c r="BD126" i="100"/>
  <c r="AY112" i="108"/>
  <c r="BA531" i="100"/>
  <c r="BB141" i="100"/>
  <c r="AZ113" i="108" s="1"/>
  <c r="BB140" i="100"/>
  <c r="BC141" i="100" l="1"/>
  <c r="BA113" i="108" s="1"/>
  <c r="BC140" i="100"/>
  <c r="AZ112" i="108"/>
  <c r="BB531" i="100"/>
  <c r="BB111" i="108"/>
  <c r="BD127" i="100"/>
  <c r="BD139" i="100" s="1"/>
  <c r="BE126" i="100"/>
  <c r="BD141" i="100" l="1"/>
  <c r="BB113" i="108" s="1"/>
  <c r="BD140" i="100"/>
  <c r="BA112" i="108"/>
  <c r="BC531" i="100"/>
  <c r="BC111" i="108"/>
  <c r="BE127" i="100"/>
  <c r="BE139" i="100" s="1"/>
  <c r="BF126" i="100"/>
  <c r="BD111" i="108" l="1"/>
  <c r="BF127" i="100"/>
  <c r="BF139" i="100" s="1"/>
  <c r="BG126" i="100"/>
  <c r="BB112" i="108"/>
  <c r="BD531" i="100"/>
  <c r="BE141" i="100"/>
  <c r="BC113" i="108" s="1"/>
  <c r="BE140" i="100"/>
  <c r="BC112" i="108" l="1"/>
  <c r="BE531" i="100"/>
  <c r="BE111" i="108"/>
  <c r="BG127" i="100"/>
  <c r="BG139" i="100" s="1"/>
  <c r="BH126" i="100"/>
  <c r="BF141" i="100"/>
  <c r="BD113" i="108" s="1"/>
  <c r="BF140" i="100"/>
  <c r="BG141" i="100" l="1"/>
  <c r="BE113" i="108" s="1"/>
  <c r="BG140" i="100"/>
  <c r="BD112" i="108"/>
  <c r="BF531" i="100"/>
  <c r="BF111" i="108"/>
  <c r="BH127" i="100"/>
  <c r="BH139" i="100" s="1"/>
  <c r="BI126" i="100"/>
  <c r="BE112" i="108" l="1"/>
  <c r="BG531" i="100"/>
  <c r="BG111" i="108"/>
  <c r="BI127" i="100"/>
  <c r="BI139" i="100" s="1"/>
  <c r="BJ126" i="100"/>
  <c r="BH141" i="100"/>
  <c r="BF113" i="108" s="1"/>
  <c r="BH140" i="100"/>
  <c r="BF112" i="108" l="1"/>
  <c r="BH531" i="100"/>
  <c r="BH111" i="108"/>
  <c r="BJ127" i="100"/>
  <c r="BJ139" i="100" s="1"/>
  <c r="BK126" i="100"/>
  <c r="BI141" i="100"/>
  <c r="BG113" i="108" s="1"/>
  <c r="BI140" i="100"/>
  <c r="BG112" i="108" l="1"/>
  <c r="BI531" i="100"/>
  <c r="BI111" i="108"/>
  <c r="BK127" i="100"/>
  <c r="BK139" i="100" s="1"/>
  <c r="BL126" i="100"/>
  <c r="BJ141" i="100"/>
  <c r="BH113" i="108" s="1"/>
  <c r="BJ140" i="100"/>
  <c r="BK141" i="100" l="1"/>
  <c r="BI113" i="108" s="1"/>
  <c r="BK140" i="100"/>
  <c r="BH112" i="108"/>
  <c r="BJ531" i="100"/>
  <c r="BJ111" i="108"/>
  <c r="BL127" i="100"/>
  <c r="BL139" i="100" s="1"/>
  <c r="BM126" i="100"/>
  <c r="BK111" i="108" l="1"/>
  <c r="BN126" i="100"/>
  <c r="BN127" i="100" s="1"/>
  <c r="BN139" i="100" s="1"/>
  <c r="BM127" i="100"/>
  <c r="BM139" i="100" s="1"/>
  <c r="BI112" i="108"/>
  <c r="BK531" i="100"/>
  <c r="BL141" i="100"/>
  <c r="BJ113" i="108" s="1"/>
  <c r="BL140" i="100"/>
  <c r="BN141" i="100" l="1"/>
  <c r="BN140" i="100"/>
  <c r="BN531" i="100" s="1"/>
  <c r="BJ112" i="108"/>
  <c r="BL531" i="100"/>
  <c r="BM141" i="100"/>
  <c r="BK113" i="108" s="1"/>
  <c r="BM140" i="100"/>
  <c r="BK112" i="108" l="1"/>
  <c r="BM531" i="100"/>
  <c r="U11" i="108" l="1"/>
  <c r="W27" i="100"/>
  <c r="X25" i="100"/>
  <c r="X24" i="100" s="1"/>
  <c r="Y25" i="100" l="1"/>
  <c r="Z25" i="100" s="1"/>
  <c r="AA25" i="100" s="1"/>
  <c r="V11" i="108"/>
  <c r="Y24" i="100" l="1"/>
  <c r="Z24" i="100"/>
  <c r="W11" i="108"/>
  <c r="X11" i="108"/>
  <c r="Y11" i="108"/>
  <c r="AA24" i="100"/>
  <c r="AB25" i="100"/>
  <c r="Z11" i="108" l="1"/>
  <c r="AB24" i="100"/>
  <c r="AC25" i="100"/>
  <c r="AC24" i="100" l="1"/>
  <c r="AD25" i="100"/>
  <c r="AA11" i="108"/>
  <c r="AB11" i="108" l="1"/>
  <c r="AE25" i="100"/>
  <c r="AD24" i="100"/>
  <c r="AE24" i="100" l="1"/>
  <c r="AF25" i="100"/>
  <c r="AC11" i="108"/>
  <c r="AD11" i="108" l="1"/>
  <c r="AG25" i="100"/>
  <c r="AF24" i="100"/>
  <c r="AE11" i="108" l="1"/>
  <c r="AH25" i="100"/>
  <c r="AG24" i="100"/>
  <c r="AI25" i="100" l="1"/>
  <c r="AH24" i="100"/>
  <c r="AF11" i="108"/>
  <c r="AG11" i="108" l="1"/>
  <c r="AI24" i="100"/>
  <c r="AJ25" i="100"/>
  <c r="AJ24" i="100" l="1"/>
  <c r="AH11" i="108"/>
  <c r="AK25" i="100"/>
  <c r="AL25" i="100" l="1"/>
  <c r="AI11" i="108"/>
  <c r="AK24" i="100"/>
  <c r="AJ11" i="108" l="1"/>
  <c r="AL24" i="100"/>
  <c r="AM25" i="100"/>
  <c r="AK11" i="108" l="1"/>
  <c r="AM24" i="100"/>
  <c r="AN25" i="100"/>
  <c r="AO25" i="100" l="1"/>
  <c r="AN24" i="100"/>
  <c r="AL11" i="108"/>
  <c r="AO24" i="100" l="1"/>
  <c r="AP25" i="100"/>
  <c r="AM11" i="108"/>
  <c r="AP24" i="100" l="1"/>
  <c r="AN11" i="108"/>
  <c r="AQ25" i="100"/>
  <c r="AO11" i="108" l="1"/>
  <c r="AQ24" i="100"/>
  <c r="AR25" i="100"/>
  <c r="AR24" i="100" l="1"/>
  <c r="AS25" i="100"/>
  <c r="AP11" i="108"/>
  <c r="AS24" i="100" l="1"/>
  <c r="AT25" i="100"/>
  <c r="AQ11" i="108"/>
  <c r="AT24" i="100" l="1"/>
  <c r="AR11" i="108"/>
  <c r="AU25" i="100"/>
  <c r="AS11" i="108" l="1"/>
  <c r="AU24" i="100"/>
  <c r="AV25" i="100"/>
  <c r="AW25" i="100" l="1"/>
  <c r="AT11" i="108"/>
  <c r="AV24" i="100"/>
  <c r="AU11" i="108" l="1"/>
  <c r="AX25" i="100"/>
  <c r="AW24" i="100"/>
  <c r="AV11" i="108" l="1"/>
  <c r="AX24" i="100"/>
  <c r="AY25" i="100"/>
  <c r="AY24" i="100" l="1"/>
  <c r="AW11" i="108"/>
  <c r="AZ25" i="100"/>
  <c r="AZ24" i="100" l="1"/>
  <c r="BA25" i="100"/>
  <c r="AX11" i="108"/>
  <c r="AY11" i="108" l="1"/>
  <c r="BB25" i="100"/>
  <c r="BA24" i="100"/>
  <c r="BB24" i="100" l="1"/>
  <c r="AZ11" i="108"/>
  <c r="BC25" i="100"/>
  <c r="BA11" i="108" l="1"/>
  <c r="BC24" i="100"/>
  <c r="BD25" i="100"/>
  <c r="BB11" i="108" l="1"/>
  <c r="BE25" i="100"/>
  <c r="BD24" i="100"/>
  <c r="BF25" i="100" l="1"/>
  <c r="BE24" i="100"/>
  <c r="BC11" i="108"/>
  <c r="BF24" i="100" l="1"/>
  <c r="BD11" i="108"/>
  <c r="BG25" i="100"/>
  <c r="BE11" i="108" l="1"/>
  <c r="BG24" i="100"/>
  <c r="BH25" i="100"/>
  <c r="BI25" i="100" l="1"/>
  <c r="BF11" i="108"/>
  <c r="BH24" i="100"/>
  <c r="BG11" i="108" l="1"/>
  <c r="BJ25" i="100"/>
  <c r="BI24" i="100"/>
  <c r="BJ24" i="100" l="1"/>
  <c r="BK25" i="100"/>
  <c r="BH11" i="108"/>
  <c r="BL25" i="100" l="1"/>
  <c r="BK24" i="100"/>
  <c r="BI11" i="108"/>
  <c r="BM25" i="100" l="1"/>
  <c r="BJ11" i="108"/>
  <c r="BL24" i="100"/>
  <c r="BM24" i="100" l="1"/>
  <c r="BN25" i="100"/>
  <c r="BN24" i="100" s="1"/>
  <c r="BK11" i="108"/>
  <c r="L34" i="100" l="1" a="1"/>
  <c r="BN34" i="100" a="1"/>
  <c r="BN34" i="100" s="1"/>
  <c r="M34" i="100" l="1"/>
  <c r="Q34" i="100"/>
  <c r="R34" i="100"/>
  <c r="P34" i="100"/>
  <c r="N34" i="100"/>
  <c r="T34" i="100"/>
  <c r="V34" i="100"/>
  <c r="W34" i="100"/>
  <c r="O34" i="100"/>
  <c r="S34" i="100"/>
  <c r="L34" i="100"/>
  <c r="U34" i="100"/>
  <c r="X34" i="100"/>
  <c r="Y34" i="100"/>
  <c r="Z34" i="100"/>
  <c r="AA34" i="100"/>
  <c r="AB34" i="100"/>
  <c r="AC34" i="100"/>
  <c r="AD34" i="100"/>
  <c r="AB9" i="108" s="1"/>
  <c r="AB115" i="108" s="1"/>
  <c r="AE34" i="100"/>
  <c r="AF34" i="100"/>
  <c r="AG34" i="100"/>
  <c r="AH34" i="100"/>
  <c r="AI34" i="100"/>
  <c r="AJ34" i="100"/>
  <c r="AK34" i="100"/>
  <c r="AL34" i="100"/>
  <c r="AM34" i="100"/>
  <c r="AN34" i="100"/>
  <c r="AO34" i="100"/>
  <c r="AP34" i="100"/>
  <c r="AQ34" i="100"/>
  <c r="AR34" i="100"/>
  <c r="AS34" i="100"/>
  <c r="AT34" i="100"/>
  <c r="AU34" i="100"/>
  <c r="AV34" i="100"/>
  <c r="AW34" i="100"/>
  <c r="AX34" i="100"/>
  <c r="AY34" i="100"/>
  <c r="AZ34" i="100"/>
  <c r="BA34" i="100"/>
  <c r="BB34" i="100"/>
  <c r="BC34" i="100"/>
  <c r="BA9" i="108" s="1"/>
  <c r="BA115" i="108" s="1"/>
  <c r="BD34" i="100"/>
  <c r="BE34" i="100"/>
  <c r="BF34" i="100"/>
  <c r="BG34" i="100"/>
  <c r="BH34" i="100"/>
  <c r="BI34" i="100"/>
  <c r="BJ34" i="100"/>
  <c r="BK34" i="100"/>
  <c r="BL34" i="100"/>
  <c r="BM34" i="100"/>
  <c r="X712" i="100" l="1"/>
  <c r="X707" i="100" s="1"/>
  <c r="X155" i="100" s="1"/>
  <c r="X163" i="100" s="1"/>
  <c r="W163" i="100"/>
  <c r="Q163" i="100"/>
  <c r="M163" i="100"/>
  <c r="AB499" i="100"/>
  <c r="Y9" i="108"/>
  <c r="Y115" i="108" s="1"/>
  <c r="BL499" i="100"/>
  <c r="BI9" i="108"/>
  <c r="BI115" i="108" s="1"/>
  <c r="AV499" i="100"/>
  <c r="AS9" i="108"/>
  <c r="AS115" i="108" s="1"/>
  <c r="U9" i="108"/>
  <c r="U115" i="108" s="1"/>
  <c r="X499" i="100"/>
  <c r="BH9" i="108"/>
  <c r="BH115" i="108" s="1"/>
  <c r="BK499" i="100"/>
  <c r="BD9" i="108"/>
  <c r="BD115" i="108" s="1"/>
  <c r="BG499" i="100"/>
  <c r="AZ9" i="108"/>
  <c r="AZ115" i="108" s="1"/>
  <c r="BA131" i="108" s="1"/>
  <c r="BC499" i="100"/>
  <c r="AY499" i="100"/>
  <c r="AV9" i="108"/>
  <c r="AV115" i="108" s="1"/>
  <c r="AR9" i="108"/>
  <c r="AR115" i="108" s="1"/>
  <c r="AU499" i="100"/>
  <c r="AQ499" i="100"/>
  <c r="AN9" i="108"/>
  <c r="AN115" i="108" s="1"/>
  <c r="AM499" i="100"/>
  <c r="AJ9" i="108"/>
  <c r="AJ115" i="108" s="1"/>
  <c r="AF9" i="108"/>
  <c r="AF115" i="108" s="1"/>
  <c r="AI499" i="100"/>
  <c r="X9" i="108"/>
  <c r="X115" i="108" s="1"/>
  <c r="AA499" i="100"/>
  <c r="T9" i="108"/>
  <c r="T115" i="108" s="1"/>
  <c r="U131" i="108" s="1"/>
  <c r="W499" i="100"/>
  <c r="S163" i="100"/>
  <c r="P9" i="108"/>
  <c r="P115" i="108" s="1"/>
  <c r="S499" i="100"/>
  <c r="BK9" i="108"/>
  <c r="BK115" i="108" s="1"/>
  <c r="BN499" i="100"/>
  <c r="BJ499" i="100"/>
  <c r="BG9" i="108"/>
  <c r="BG115" i="108" s="1"/>
  <c r="BC9" i="108"/>
  <c r="BC115" i="108" s="1"/>
  <c r="BF499" i="100"/>
  <c r="AY9" i="108"/>
  <c r="AY115" i="108" s="1"/>
  <c r="BB499" i="100"/>
  <c r="AU9" i="108"/>
  <c r="AU115" i="108" s="1"/>
  <c r="AV131" i="108" s="1"/>
  <c r="AX499" i="100"/>
  <c r="AQ9" i="108"/>
  <c r="AQ115" i="108" s="1"/>
  <c r="AT499" i="100"/>
  <c r="AP499" i="100"/>
  <c r="AM9" i="108"/>
  <c r="AM115" i="108" s="1"/>
  <c r="AI9" i="108"/>
  <c r="AI115" i="108" s="1"/>
  <c r="AJ131" i="108" s="1"/>
  <c r="AL499" i="100"/>
  <c r="AH499" i="100"/>
  <c r="AE9" i="108"/>
  <c r="AE115" i="108" s="1"/>
  <c r="AD499" i="100"/>
  <c r="AA9" i="108"/>
  <c r="AA115" i="108" s="1"/>
  <c r="AB131" i="108" s="1"/>
  <c r="Z499" i="100"/>
  <c r="W9" i="108"/>
  <c r="W115" i="108" s="1"/>
  <c r="X131" i="108" s="1"/>
  <c r="T499" i="100"/>
  <c r="T163" i="100"/>
  <c r="Q9" i="108"/>
  <c r="Q115" i="108" s="1"/>
  <c r="U163" i="100"/>
  <c r="R9" i="108"/>
  <c r="R115" i="108" s="1"/>
  <c r="U499" i="100"/>
  <c r="R163" i="100"/>
  <c r="BH499" i="100"/>
  <c r="BE9" i="108"/>
  <c r="BE115" i="108" s="1"/>
  <c r="AZ499" i="100"/>
  <c r="AW9" i="108"/>
  <c r="AW115" i="108" s="1"/>
  <c r="AR499" i="100"/>
  <c r="AO9" i="108"/>
  <c r="AO115" i="108" s="1"/>
  <c r="AK9" i="108"/>
  <c r="AK115" i="108" s="1"/>
  <c r="AN499" i="100"/>
  <c r="AG9" i="108"/>
  <c r="AG115" i="108" s="1"/>
  <c r="AJ499" i="100"/>
  <c r="AE499" i="100"/>
  <c r="AF499" i="100"/>
  <c r="AC9" i="108"/>
  <c r="AC115" i="108" s="1"/>
  <c r="AC131" i="108" s="1"/>
  <c r="V499" i="100"/>
  <c r="S9" i="108"/>
  <c r="S115" i="108" s="1"/>
  <c r="V163" i="100"/>
  <c r="BJ9" i="108"/>
  <c r="BJ115" i="108" s="1"/>
  <c r="BM499" i="100"/>
  <c r="BF9" i="108"/>
  <c r="BF115" i="108" s="1"/>
  <c r="BI499" i="100"/>
  <c r="BD499" i="100"/>
  <c r="BB9" i="108"/>
  <c r="BB115" i="108" s="1"/>
  <c r="BE499" i="100"/>
  <c r="AX9" i="108"/>
  <c r="AX115" i="108" s="1"/>
  <c r="BA499" i="100"/>
  <c r="AT9" i="108"/>
  <c r="AT115" i="108" s="1"/>
  <c r="AW499" i="100"/>
  <c r="AP9" i="108"/>
  <c r="AP115" i="108" s="1"/>
  <c r="AS499" i="100"/>
  <c r="AL9" i="108"/>
  <c r="AL115" i="108" s="1"/>
  <c r="AO499" i="100"/>
  <c r="AK499" i="100"/>
  <c r="AH9" i="108"/>
  <c r="AH115" i="108" s="1"/>
  <c r="AD9" i="108"/>
  <c r="AD115" i="108" s="1"/>
  <c r="AG499" i="100"/>
  <c r="Z9" i="108"/>
  <c r="Z115" i="108" s="1"/>
  <c r="AC499" i="100"/>
  <c r="Y499" i="100"/>
  <c r="V9" i="108"/>
  <c r="V115" i="108" s="1"/>
  <c r="P163" i="100"/>
  <c r="O163" i="100"/>
  <c r="N163" i="100"/>
  <c r="X220" i="100" l="1"/>
  <c r="Y220" i="100" s="1"/>
  <c r="X164" i="100"/>
  <c r="Y164" i="100" s="1"/>
  <c r="X165" i="100"/>
  <c r="Q165" i="100"/>
  <c r="AA131" i="108"/>
  <c r="BD131" i="108"/>
  <c r="W165" i="100"/>
  <c r="W164" i="100"/>
  <c r="AI131" i="108"/>
  <c r="AS131" i="108"/>
  <c r="AY131" i="108"/>
  <c r="W131" i="108"/>
  <c r="AE131" i="108"/>
  <c r="AM131" i="108"/>
  <c r="AR131" i="108"/>
  <c r="BC131" i="108"/>
  <c r="AU131" i="108"/>
  <c r="BK131" i="108"/>
  <c r="AF131" i="108"/>
  <c r="BF131" i="108"/>
  <c r="T124" i="108"/>
  <c r="T123" i="108"/>
  <c r="T131" i="108"/>
  <c r="T122" i="108"/>
  <c r="AL131" i="108"/>
  <c r="T164" i="100"/>
  <c r="T165" i="100"/>
  <c r="AZ131" i="108"/>
  <c r="AT131" i="108"/>
  <c r="N164" i="100"/>
  <c r="N165" i="100"/>
  <c r="S122" i="108"/>
  <c r="S131" i="108"/>
  <c r="S124" i="108"/>
  <c r="S123" i="108"/>
  <c r="N9" i="164" a="1"/>
  <c r="AX9" i="164" s="1"/>
  <c r="AX51" i="164" s="1"/>
  <c r="AO131" i="108"/>
  <c r="AW131" i="108"/>
  <c r="BH131" i="108"/>
  <c r="BI131" i="108"/>
  <c r="Z131" i="108"/>
  <c r="O165" i="100"/>
  <c r="O164" i="100"/>
  <c r="AD131" i="108"/>
  <c r="AH131" i="108"/>
  <c r="U164" i="100"/>
  <c r="U165" i="100"/>
  <c r="Q131" i="108"/>
  <c r="Q122" i="108"/>
  <c r="Q123" i="108"/>
  <c r="Q124" i="108"/>
  <c r="AG131" i="108"/>
  <c r="P165" i="100"/>
  <c r="P164" i="100"/>
  <c r="AP131" i="108"/>
  <c r="AQ131" i="108"/>
  <c r="V164" i="100"/>
  <c r="V165" i="100"/>
  <c r="AX131" i="108"/>
  <c r="R164" i="100"/>
  <c r="R165" i="100"/>
  <c r="R131" i="108"/>
  <c r="R122" i="108"/>
  <c r="R123" i="108"/>
  <c r="R124" i="108"/>
  <c r="AN131" i="108"/>
  <c r="BG131" i="108"/>
  <c r="Q164" i="100"/>
  <c r="S165" i="100"/>
  <c r="S164" i="100"/>
  <c r="Y131" i="108"/>
  <c r="AK131" i="108"/>
  <c r="BE131" i="108"/>
  <c r="V131" i="108"/>
  <c r="BJ131" i="108"/>
  <c r="BB131" i="108"/>
  <c r="X226" i="100" l="1"/>
  <c r="Z164" i="100"/>
  <c r="Y165" i="100"/>
  <c r="Z220" i="100"/>
  <c r="Y226" i="100"/>
  <c r="W9" i="164"/>
  <c r="W51" i="164" s="1"/>
  <c r="AN9" i="164"/>
  <c r="AN51" i="164" s="1"/>
  <c r="AA9" i="164"/>
  <c r="AA51" i="164" s="1"/>
  <c r="AO9" i="164"/>
  <c r="AO51" i="164" s="1"/>
  <c r="AP9" i="164"/>
  <c r="AP51" i="164" s="1"/>
  <c r="AY9" i="164"/>
  <c r="AY51" i="164" s="1"/>
  <c r="Y9" i="164"/>
  <c r="Y51" i="164" s="1"/>
  <c r="AR9" i="164"/>
  <c r="AR51" i="164" s="1"/>
  <c r="AK9" i="164"/>
  <c r="AK51" i="164" s="1"/>
  <c r="AV9" i="164"/>
  <c r="AV51" i="164" s="1"/>
  <c r="Q9" i="164"/>
  <c r="Q51" i="164" s="1"/>
  <c r="N9" i="164"/>
  <c r="N51" i="164" s="1"/>
  <c r="O9" i="164"/>
  <c r="O51" i="164" s="1"/>
  <c r="R9" i="164"/>
  <c r="R51" i="164" s="1"/>
  <c r="S9" i="164"/>
  <c r="S51" i="164" s="1"/>
  <c r="T9" i="164"/>
  <c r="T51" i="164" s="1"/>
  <c r="P9" i="164"/>
  <c r="P51" i="164" s="1"/>
  <c r="AI9" i="164"/>
  <c r="AI51" i="164" s="1"/>
  <c r="AG9" i="164"/>
  <c r="AG51" i="164" s="1"/>
  <c r="AZ9" i="164"/>
  <c r="AZ51" i="164" s="1"/>
  <c r="AU9" i="164"/>
  <c r="AU51" i="164" s="1"/>
  <c r="BB9" i="164"/>
  <c r="BB51" i="164" s="1"/>
  <c r="BJ9" i="164"/>
  <c r="BJ51" i="164" s="1"/>
  <c r="BI9" i="164"/>
  <c r="BI51" i="164" s="1"/>
  <c r="AJ9" i="164"/>
  <c r="AJ51" i="164" s="1"/>
  <c r="AM9" i="164"/>
  <c r="AM51" i="164" s="1"/>
  <c r="AW9" i="164"/>
  <c r="AW51" i="164" s="1"/>
  <c r="AT9" i="164"/>
  <c r="AT51" i="164" s="1"/>
  <c r="AC9" i="164"/>
  <c r="AC51" i="164" s="1"/>
  <c r="AH9" i="164"/>
  <c r="AH51" i="164" s="1"/>
  <c r="U9" i="164"/>
  <c r="U51" i="164" s="1"/>
  <c r="Z9" i="164"/>
  <c r="Z51" i="164" s="1"/>
  <c r="AS9" i="164"/>
  <c r="AS51" i="164" s="1"/>
  <c r="BK9" i="164"/>
  <c r="BK51" i="164" s="1"/>
  <c r="V9" i="164"/>
  <c r="V51" i="164" s="1"/>
  <c r="BG9" i="164"/>
  <c r="BG51" i="164" s="1"/>
  <c r="AE9" i="164"/>
  <c r="AE51" i="164" s="1"/>
  <c r="AL9" i="164"/>
  <c r="AL51" i="164" s="1"/>
  <c r="BF9" i="164"/>
  <c r="BF51" i="164" s="1"/>
  <c r="BD9" i="164"/>
  <c r="BD51" i="164" s="1"/>
  <c r="X9" i="164"/>
  <c r="X51" i="164" s="1"/>
  <c r="AQ9" i="164"/>
  <c r="AQ51" i="164" s="1"/>
  <c r="BE9" i="164"/>
  <c r="BE51" i="164" s="1"/>
  <c r="BA9" i="164"/>
  <c r="BA51" i="164" s="1"/>
  <c r="AF9" i="164"/>
  <c r="AF51" i="164" s="1"/>
  <c r="BC9" i="164"/>
  <c r="BC51" i="164" s="1"/>
  <c r="BH9" i="164"/>
  <c r="BH51" i="164" s="1"/>
  <c r="AB9" i="164"/>
  <c r="AB51" i="164" s="1"/>
  <c r="AD9" i="164"/>
  <c r="AD51" i="164" s="1"/>
  <c r="AA220" i="100" l="1"/>
  <c r="Z226" i="100"/>
  <c r="AA164" i="100"/>
  <c r="Z165" i="100"/>
  <c r="F46" i="100"/>
  <c r="F48" i="100" s="1"/>
  <c r="F47" i="100" s="1"/>
  <c r="AE39" i="100" s="1"/>
  <c r="AE37" i="100" s="1"/>
  <c r="AB164" i="100" l="1"/>
  <c r="AA165" i="100"/>
  <c r="AB220" i="100"/>
  <c r="AA226" i="100"/>
  <c r="AC12" i="108"/>
  <c r="AE38" i="100"/>
  <c r="AF39" i="100"/>
  <c r="AF37" i="100" s="1"/>
  <c r="AB39" i="100"/>
  <c r="AB37" i="100" s="1"/>
  <c r="Z39" i="100"/>
  <c r="Z37" i="100" s="1"/>
  <c r="BB39" i="100"/>
  <c r="L39" i="100"/>
  <c r="N39" i="100"/>
  <c r="S39" i="100"/>
  <c r="O39" i="100"/>
  <c r="BE39" i="100"/>
  <c r="AZ39" i="100"/>
  <c r="AU39" i="100"/>
  <c r="AT39" i="100"/>
  <c r="M39" i="100"/>
  <c r="R39" i="100"/>
  <c r="AK39" i="100"/>
  <c r="BA39" i="100"/>
  <c r="U39" i="100"/>
  <c r="BG39" i="100"/>
  <c r="AX39" i="100"/>
  <c r="AY39" i="100"/>
  <c r="AP39" i="100"/>
  <c r="AL39" i="100"/>
  <c r="BL39" i="100"/>
  <c r="Q39" i="100"/>
  <c r="W39" i="100"/>
  <c r="P39" i="100"/>
  <c r="T39" i="100"/>
  <c r="AQ39" i="100"/>
  <c r="BF39" i="100"/>
  <c r="BJ39" i="100"/>
  <c r="AH39" i="100"/>
  <c r="BH39" i="100"/>
  <c r="BD39" i="100"/>
  <c r="BM39" i="100"/>
  <c r="AM39" i="100"/>
  <c r="AS39" i="100"/>
  <c r="AW39" i="100"/>
  <c r="AR39" i="100"/>
  <c r="BI39" i="100"/>
  <c r="AN39" i="100"/>
  <c r="BK39" i="100"/>
  <c r="V39" i="100"/>
  <c r="AJ39" i="100"/>
  <c r="BC39" i="100"/>
  <c r="AO39" i="100"/>
  <c r="AI39" i="100"/>
  <c r="BN39" i="100"/>
  <c r="AV39" i="100"/>
  <c r="Y39" i="100"/>
  <c r="Y37" i="100" s="1"/>
  <c r="AD39" i="100"/>
  <c r="AD37" i="100" s="1"/>
  <c r="AC39" i="100"/>
  <c r="AC37" i="100" s="1"/>
  <c r="X39" i="100"/>
  <c r="X37" i="100" s="1"/>
  <c r="X38" i="100" s="1"/>
  <c r="AG39" i="100"/>
  <c r="AG37" i="100" s="1"/>
  <c r="AA39" i="100"/>
  <c r="AA37" i="100" s="1"/>
  <c r="AB165" i="100" l="1"/>
  <c r="AC164" i="100"/>
  <c r="AC220" i="100"/>
  <c r="AB226" i="100"/>
  <c r="Y12" i="108"/>
  <c r="AA38" i="100"/>
  <c r="AE12" i="108"/>
  <c r="AG38" i="100"/>
  <c r="AH37" i="100"/>
  <c r="V12" i="108"/>
  <c r="AE50" i="100"/>
  <c r="AC10" i="108"/>
  <c r="AC59" i="108" s="1"/>
  <c r="AE52" i="100"/>
  <c r="AB12" i="108"/>
  <c r="AD38" i="100"/>
  <c r="Z12" i="108"/>
  <c r="AB38" i="100"/>
  <c r="W12" i="108"/>
  <c r="Y38" i="100"/>
  <c r="AD12" i="108"/>
  <c r="AF38" i="100"/>
  <c r="AA12" i="108"/>
  <c r="AC38" i="100"/>
  <c r="X12" i="108"/>
  <c r="Z38" i="100"/>
  <c r="AD164" i="100" l="1"/>
  <c r="AC165" i="100"/>
  <c r="AD220" i="100"/>
  <c r="AC226" i="100"/>
  <c r="Z50" i="100"/>
  <c r="X10" i="108"/>
  <c r="X59" i="108" s="1"/>
  <c r="Z52" i="100"/>
  <c r="AA535" i="100"/>
  <c r="AA156" i="100"/>
  <c r="AF52" i="100"/>
  <c r="AF50" i="100"/>
  <c r="AD10" i="108"/>
  <c r="AD59" i="108" s="1"/>
  <c r="AG535" i="100"/>
  <c r="AG156" i="100"/>
  <c r="AF156" i="100"/>
  <c r="AE10" i="108"/>
  <c r="AE59" i="108" s="1"/>
  <c r="AG52" i="100"/>
  <c r="AG50" i="100"/>
  <c r="AF535" i="100"/>
  <c r="AC52" i="100"/>
  <c r="AC50" i="100"/>
  <c r="AA10" i="108"/>
  <c r="AA59" i="108" s="1"/>
  <c r="AD535" i="100"/>
  <c r="AD156" i="100"/>
  <c r="W10" i="108"/>
  <c r="W59" i="108" s="1"/>
  <c r="Y52" i="100"/>
  <c r="Y50" i="100"/>
  <c r="Z535" i="100"/>
  <c r="Z156" i="100"/>
  <c r="AB10" i="108"/>
  <c r="AB59" i="108" s="1"/>
  <c r="AD52" i="100"/>
  <c r="AD50" i="100"/>
  <c r="AE535" i="100"/>
  <c r="AE156" i="100"/>
  <c r="X50" i="100"/>
  <c r="X52" i="100"/>
  <c r="V10" i="108"/>
  <c r="V59" i="108" s="1"/>
  <c r="X535" i="100"/>
  <c r="Y535" i="100"/>
  <c r="X375" i="100"/>
  <c r="Y156" i="100"/>
  <c r="X156" i="100"/>
  <c r="AA50" i="100"/>
  <c r="Y10" i="108"/>
  <c r="Y59" i="108" s="1"/>
  <c r="AA52" i="100"/>
  <c r="AB535" i="100"/>
  <c r="AB156" i="100"/>
  <c r="AB52" i="100"/>
  <c r="Z10" i="108"/>
  <c r="Z59" i="108" s="1"/>
  <c r="AB50" i="100"/>
  <c r="AC535" i="100"/>
  <c r="AC156" i="100"/>
  <c r="AF12" i="108"/>
  <c r="AH38" i="100"/>
  <c r="AI37" i="100"/>
  <c r="AE164" i="100" l="1"/>
  <c r="AD165" i="100"/>
  <c r="AE220" i="100"/>
  <c r="AD226" i="100"/>
  <c r="X177" i="100"/>
  <c r="X346" i="100" s="1"/>
  <c r="X545" i="100" s="1"/>
  <c r="X178" i="100"/>
  <c r="AH50" i="100"/>
  <c r="AF10" i="108"/>
  <c r="AF59" i="108" s="1"/>
  <c r="AH52" i="100"/>
  <c r="AH156" i="100"/>
  <c r="Y178" i="100"/>
  <c r="Y347" i="100" s="1"/>
  <c r="Y546" i="100" s="1"/>
  <c r="Y177" i="100"/>
  <c r="Y346" i="100" s="1"/>
  <c r="Y545" i="100" s="1"/>
  <c r="Z177" i="100"/>
  <c r="Z346" i="100" s="1"/>
  <c r="Z545" i="100" s="1"/>
  <c r="Z178" i="100"/>
  <c r="Z347" i="100" s="1"/>
  <c r="Z546" i="100" s="1"/>
  <c r="AH535" i="100"/>
  <c r="AF177" i="100"/>
  <c r="AF346" i="100" s="1"/>
  <c r="AF545" i="100" s="1"/>
  <c r="AF178" i="100"/>
  <c r="AF347" i="100" s="1"/>
  <c r="AF546" i="100" s="1"/>
  <c r="AC177" i="100"/>
  <c r="AC346" i="100" s="1"/>
  <c r="AC545" i="100" s="1"/>
  <c r="AC178" i="100"/>
  <c r="AC347" i="100" s="1"/>
  <c r="AC546" i="100" s="1"/>
  <c r="X377" i="100"/>
  <c r="Y375" i="100"/>
  <c r="AD177" i="100"/>
  <c r="AD346" i="100" s="1"/>
  <c r="AD545" i="100" s="1"/>
  <c r="AD178" i="100"/>
  <c r="AD347" i="100" s="1"/>
  <c r="AD546" i="100" s="1"/>
  <c r="AG178" i="100"/>
  <c r="AG347" i="100" s="1"/>
  <c r="AG546" i="100" s="1"/>
  <c r="AG177" i="100"/>
  <c r="AG346" i="100" s="1"/>
  <c r="AG545" i="100" s="1"/>
  <c r="X347" i="100"/>
  <c r="X546" i="100" s="1"/>
  <c r="AE178" i="100"/>
  <c r="AE347" i="100" s="1"/>
  <c r="AE546" i="100" s="1"/>
  <c r="AE177" i="100"/>
  <c r="AE346" i="100" s="1"/>
  <c r="AE545" i="100" s="1"/>
  <c r="AG12" i="108"/>
  <c r="AI38" i="100"/>
  <c r="AI535" i="100" s="1"/>
  <c r="AJ37" i="100"/>
  <c r="AB177" i="100"/>
  <c r="AB346" i="100" s="1"/>
  <c r="AB545" i="100" s="1"/>
  <c r="AB178" i="100"/>
  <c r="AB347" i="100" s="1"/>
  <c r="AB546" i="100" s="1"/>
  <c r="AA177" i="100"/>
  <c r="AA346" i="100" s="1"/>
  <c r="AA545" i="100" s="1"/>
  <c r="AA178" i="100"/>
  <c r="AA347" i="100" s="1"/>
  <c r="AA546" i="100" s="1"/>
  <c r="AF164" i="100" l="1"/>
  <c r="AE165" i="100"/>
  <c r="AF220" i="100"/>
  <c r="AE226" i="100"/>
  <c r="Y32" i="108"/>
  <c r="Y62" i="108" s="1"/>
  <c r="Z41" i="108"/>
  <c r="Z72" i="108" s="1"/>
  <c r="X41" i="108"/>
  <c r="X72" i="108" s="1"/>
  <c r="W41" i="108"/>
  <c r="W72" i="108" s="1"/>
  <c r="Z32" i="108"/>
  <c r="Z62" i="108" s="1"/>
  <c r="Y374" i="100"/>
  <c r="Z375" i="100"/>
  <c r="X32" i="108"/>
  <c r="X62" i="108" s="1"/>
  <c r="Y41" i="108"/>
  <c r="Y72" i="108" s="1"/>
  <c r="AH12" i="108"/>
  <c r="AJ38" i="100"/>
  <c r="AJ156" i="100" s="1"/>
  <c r="AK37" i="100"/>
  <c r="V41" i="108"/>
  <c r="V72" i="108" s="1"/>
  <c r="AE32" i="108"/>
  <c r="AE62" i="108" s="1"/>
  <c r="AD41" i="108"/>
  <c r="AD72" i="108" s="1"/>
  <c r="AH178" i="100"/>
  <c r="AH347" i="100" s="1"/>
  <c r="AH546" i="100" s="1"/>
  <c r="AH177" i="100"/>
  <c r="AH346" i="100" s="1"/>
  <c r="AH545" i="100" s="1"/>
  <c r="AB32" i="108"/>
  <c r="AB62" i="108" s="1"/>
  <c r="AC41" i="108"/>
  <c r="AC72" i="108" s="1"/>
  <c r="V32" i="108"/>
  <c r="V62" i="108" s="1"/>
  <c r="AA41" i="108"/>
  <c r="AA72" i="108" s="1"/>
  <c r="AI52" i="100"/>
  <c r="AG10" i="108"/>
  <c r="AG59" i="108" s="1"/>
  <c r="AI50" i="100"/>
  <c r="AC32" i="108"/>
  <c r="AC62" i="108" s="1"/>
  <c r="AE41" i="108"/>
  <c r="AE72" i="108" s="1"/>
  <c r="AB41" i="108"/>
  <c r="AB72" i="108" s="1"/>
  <c r="AA32" i="108"/>
  <c r="AA62" i="108" s="1"/>
  <c r="AD32" i="108"/>
  <c r="AD62" i="108" s="1"/>
  <c r="W32" i="108"/>
  <c r="W62" i="108" s="1"/>
  <c r="AI156" i="100"/>
  <c r="AG164" i="100" l="1"/>
  <c r="AG165" i="100" s="1"/>
  <c r="AF165" i="100"/>
  <c r="AF226" i="100"/>
  <c r="AG220" i="100"/>
  <c r="AJ535" i="100"/>
  <c r="AI177" i="100"/>
  <c r="AI346" i="100" s="1"/>
  <c r="AI545" i="100" s="1"/>
  <c r="AI178" i="100"/>
  <c r="AI347" i="100" s="1"/>
  <c r="AI546" i="100" s="1"/>
  <c r="AF32" i="108"/>
  <c r="AF62" i="108" s="1"/>
  <c r="AF41" i="108"/>
  <c r="AF72" i="108" s="1"/>
  <c r="AJ50" i="100"/>
  <c r="AJ52" i="100"/>
  <c r="AH10" i="108"/>
  <c r="AH59" i="108" s="1"/>
  <c r="AA375" i="100"/>
  <c r="Z374" i="100"/>
  <c r="AJ177" i="100"/>
  <c r="AJ346" i="100" s="1"/>
  <c r="AJ545" i="100" s="1"/>
  <c r="AJ178" i="100"/>
  <c r="AJ347" i="100" s="1"/>
  <c r="AJ546" i="100" s="1"/>
  <c r="AI12" i="108"/>
  <c r="AK38" i="100"/>
  <c r="AK156" i="100" s="1"/>
  <c r="AL37" i="100"/>
  <c r="AH220" i="100" l="1"/>
  <c r="AG226" i="100"/>
  <c r="AK178" i="100"/>
  <c r="AK347" i="100" s="1"/>
  <c r="AK546" i="100" s="1"/>
  <c r="AK177" i="100"/>
  <c r="AK346" i="100" s="1"/>
  <c r="AK545" i="100" s="1"/>
  <c r="AG41" i="108"/>
  <c r="AG72" i="108" s="1"/>
  <c r="AJ12" i="108"/>
  <c r="AM37" i="100"/>
  <c r="AL38" i="100"/>
  <c r="AL535" i="100" s="1"/>
  <c r="AG32" i="108"/>
  <c r="AG62" i="108" s="1"/>
  <c r="AH41" i="108"/>
  <c r="AH72" i="108" s="1"/>
  <c r="AK50" i="100"/>
  <c r="AI10" i="108"/>
  <c r="AI59" i="108" s="1"/>
  <c r="AK52" i="100"/>
  <c r="AH32" i="108"/>
  <c r="AH62" i="108" s="1"/>
  <c r="AB375" i="100"/>
  <c r="AA374" i="100"/>
  <c r="AK535" i="100"/>
  <c r="AI220" i="100" l="1"/>
  <c r="AH226" i="100"/>
  <c r="AL50" i="100"/>
  <c r="AJ10" i="108"/>
  <c r="AJ59" i="108" s="1"/>
  <c r="AL52" i="100"/>
  <c r="AK12" i="108"/>
  <c r="AM38" i="100"/>
  <c r="AN37" i="100"/>
  <c r="AI32" i="108"/>
  <c r="AI62" i="108" s="1"/>
  <c r="AI41" i="108"/>
  <c r="AI72" i="108" s="1"/>
  <c r="AB374" i="100"/>
  <c r="AC375" i="100"/>
  <c r="AL156" i="100"/>
  <c r="AJ220" i="100" l="1"/>
  <c r="AI226" i="100"/>
  <c r="AL177" i="100"/>
  <c r="AL346" i="100" s="1"/>
  <c r="AL545" i="100" s="1"/>
  <c r="AL178" i="100"/>
  <c r="AL347" i="100" s="1"/>
  <c r="AL546" i="100" s="1"/>
  <c r="AM52" i="100"/>
  <c r="AM50" i="100"/>
  <c r="AK10" i="108"/>
  <c r="AK59" i="108" s="1"/>
  <c r="AC374" i="100"/>
  <c r="AD375" i="100"/>
  <c r="AM156" i="100"/>
  <c r="AL12" i="108"/>
  <c r="AN38" i="100"/>
  <c r="AN535" i="100" s="1"/>
  <c r="AO37" i="100"/>
  <c r="AM535" i="100"/>
  <c r="AJ226" i="100" l="1"/>
  <c r="AK220" i="100"/>
  <c r="AD374" i="100"/>
  <c r="AE375" i="100"/>
  <c r="AJ41" i="108"/>
  <c r="AJ72" i="108" s="1"/>
  <c r="AM12" i="108"/>
  <c r="AP37" i="100"/>
  <c r="AO38" i="100"/>
  <c r="AO156" i="100" s="1"/>
  <c r="AM178" i="100"/>
  <c r="AM347" i="100" s="1"/>
  <c r="AM546" i="100" s="1"/>
  <c r="AM177" i="100"/>
  <c r="AM346" i="100" s="1"/>
  <c r="AM545" i="100" s="1"/>
  <c r="AN52" i="100"/>
  <c r="AN50" i="100"/>
  <c r="AL10" i="108"/>
  <c r="AL59" i="108" s="1"/>
  <c r="AN156" i="100"/>
  <c r="AJ32" i="108"/>
  <c r="AJ62" i="108" s="1"/>
  <c r="AK226" i="100" l="1"/>
  <c r="AL220" i="100"/>
  <c r="AO535" i="100"/>
  <c r="AK32" i="108"/>
  <c r="AK62" i="108" s="1"/>
  <c r="AO50" i="100"/>
  <c r="AO52" i="100"/>
  <c r="AM10" i="108"/>
  <c r="AM59" i="108" s="1"/>
  <c r="AO178" i="100"/>
  <c r="AO347" i="100" s="1"/>
  <c r="AO546" i="100" s="1"/>
  <c r="AO177" i="100"/>
  <c r="AO346" i="100" s="1"/>
  <c r="AO545" i="100" s="1"/>
  <c r="AK41" i="108"/>
  <c r="AK72" i="108" s="1"/>
  <c r="AN12" i="108"/>
  <c r="AQ37" i="100"/>
  <c r="AP38" i="100"/>
  <c r="AE374" i="100"/>
  <c r="AF375" i="100"/>
  <c r="AN177" i="100"/>
  <c r="AN346" i="100" s="1"/>
  <c r="AN545" i="100" s="1"/>
  <c r="AN178" i="100"/>
  <c r="AN347" i="100" s="1"/>
  <c r="AN546" i="100" s="1"/>
  <c r="AL226" i="100" l="1"/>
  <c r="AM220" i="100"/>
  <c r="AM41" i="108"/>
  <c r="AM72" i="108" s="1"/>
  <c r="AP50" i="100"/>
  <c r="AP52" i="100"/>
  <c r="AN10" i="108"/>
  <c r="AN59" i="108" s="1"/>
  <c r="AL41" i="108"/>
  <c r="AL72" i="108" s="1"/>
  <c r="AF374" i="100"/>
  <c r="AG375" i="100"/>
  <c r="AO12" i="108"/>
  <c r="AQ38" i="100"/>
  <c r="AQ535" i="100" s="1"/>
  <c r="AR37" i="100"/>
  <c r="AP535" i="100"/>
  <c r="AP156" i="100"/>
  <c r="AL32" i="108"/>
  <c r="AL62" i="108" s="1"/>
  <c r="AM32" i="108"/>
  <c r="AM62" i="108" s="1"/>
  <c r="AM226" i="100" l="1"/>
  <c r="AN220" i="100"/>
  <c r="AO10" i="108"/>
  <c r="AO59" i="108" s="1"/>
  <c r="AQ50" i="100"/>
  <c r="AQ52" i="100"/>
  <c r="AQ156" i="100"/>
  <c r="AG374" i="100"/>
  <c r="AH375" i="100"/>
  <c r="AP12" i="108"/>
  <c r="AR38" i="100"/>
  <c r="AR156" i="100" s="1"/>
  <c r="AS37" i="100"/>
  <c r="AP178" i="100"/>
  <c r="AP347" i="100" s="1"/>
  <c r="AP546" i="100" s="1"/>
  <c r="AP177" i="100"/>
  <c r="AP346" i="100" s="1"/>
  <c r="AP545" i="100" s="1"/>
  <c r="AO220" i="100" l="1"/>
  <c r="AN226" i="100"/>
  <c r="AR177" i="100"/>
  <c r="AR346" i="100" s="1"/>
  <c r="AR545" i="100" s="1"/>
  <c r="AR178" i="100"/>
  <c r="AR347" i="100" s="1"/>
  <c r="AR546" i="100" s="1"/>
  <c r="AN32" i="108"/>
  <c r="AN62" i="108" s="1"/>
  <c r="AR52" i="100"/>
  <c r="AP10" i="108"/>
  <c r="AP59" i="108" s="1"/>
  <c r="AR50" i="100"/>
  <c r="AR535" i="100"/>
  <c r="AN41" i="108"/>
  <c r="AN72" i="108" s="1"/>
  <c r="AQ12" i="108"/>
  <c r="AS38" i="100"/>
  <c r="AT37" i="100"/>
  <c r="AQ177" i="100"/>
  <c r="AQ346" i="100" s="1"/>
  <c r="AQ545" i="100" s="1"/>
  <c r="AQ178" i="100"/>
  <c r="AQ347" i="100" s="1"/>
  <c r="AQ546" i="100" s="1"/>
  <c r="AH376" i="100"/>
  <c r="AH374" i="100"/>
  <c r="AI375" i="100"/>
  <c r="AP220" i="100" l="1"/>
  <c r="AO226" i="100"/>
  <c r="AO32" i="108"/>
  <c r="AO62" i="108" s="1"/>
  <c r="AS50" i="100"/>
  <c r="AS52" i="100"/>
  <c r="AQ10" i="108"/>
  <c r="AQ59" i="108" s="1"/>
  <c r="AS156" i="100"/>
  <c r="AP41" i="108"/>
  <c r="AP72" i="108" s="1"/>
  <c r="AJ375" i="100"/>
  <c r="AI374" i="100"/>
  <c r="AO41" i="108"/>
  <c r="AO72" i="108" s="1"/>
  <c r="AS535" i="100"/>
  <c r="AP32" i="108"/>
  <c r="AP62" i="108" s="1"/>
  <c r="AR12" i="108"/>
  <c r="AU37" i="100"/>
  <c r="AT38" i="100"/>
  <c r="AT535" i="100" s="1"/>
  <c r="AQ220" i="100" l="1"/>
  <c r="AP226" i="100"/>
  <c r="AT156" i="100"/>
  <c r="AS12" i="108"/>
  <c r="AV37" i="100"/>
  <c r="AU38" i="100"/>
  <c r="AJ374" i="100"/>
  <c r="AK375" i="100"/>
  <c r="AT52" i="100"/>
  <c r="AT50" i="100"/>
  <c r="AR10" i="108"/>
  <c r="AR59" i="108" s="1"/>
  <c r="AS178" i="100"/>
  <c r="AS347" i="100" s="1"/>
  <c r="AS546" i="100" s="1"/>
  <c r="AS177" i="100"/>
  <c r="AS346" i="100" s="1"/>
  <c r="AS545" i="100" s="1"/>
  <c r="AR220" i="100" l="1"/>
  <c r="AQ226" i="100"/>
  <c r="AT178" i="100"/>
  <c r="AT347" i="100" s="1"/>
  <c r="AT546" i="100" s="1"/>
  <c r="AR41" i="108" s="1"/>
  <c r="AR72" i="108" s="1"/>
  <c r="AT177" i="100"/>
  <c r="AT346" i="100" s="1"/>
  <c r="AT545" i="100" s="1"/>
  <c r="AR32" i="108" s="1"/>
  <c r="AR62" i="108" s="1"/>
  <c r="AK374" i="100"/>
  <c r="AL375" i="100"/>
  <c r="AQ41" i="108"/>
  <c r="AQ72" i="108" s="1"/>
  <c r="AU50" i="100"/>
  <c r="AS10" i="108"/>
  <c r="AS59" i="108" s="1"/>
  <c r="AU52" i="100"/>
  <c r="AU156" i="100"/>
  <c r="AT12" i="108"/>
  <c r="AV38" i="100"/>
  <c r="AW37" i="100"/>
  <c r="AQ32" i="108"/>
  <c r="AQ62" i="108" s="1"/>
  <c r="AU535" i="100"/>
  <c r="AR226" i="100" l="1"/>
  <c r="AS220" i="100"/>
  <c r="AV52" i="100"/>
  <c r="AV50" i="100"/>
  <c r="AT10" i="108"/>
  <c r="AT59" i="108" s="1"/>
  <c r="AV156" i="100"/>
  <c r="AL374" i="100"/>
  <c r="AM375" i="100"/>
  <c r="AV535" i="100"/>
  <c r="AU12" i="108"/>
  <c r="AX37" i="100"/>
  <c r="AW38" i="100"/>
  <c r="AW156" i="100" s="1"/>
  <c r="AU177" i="100"/>
  <c r="AU346" i="100" s="1"/>
  <c r="AU545" i="100" s="1"/>
  <c r="AU178" i="100"/>
  <c r="AU347" i="100" s="1"/>
  <c r="AU546" i="100" s="1"/>
  <c r="AT220" i="100" l="1"/>
  <c r="AS226" i="100"/>
  <c r="AV12" i="108"/>
  <c r="AX38" i="100"/>
  <c r="AX156" i="100" s="1"/>
  <c r="AY37" i="100"/>
  <c r="AS32" i="108"/>
  <c r="AS62" i="108" s="1"/>
  <c r="AW52" i="100"/>
  <c r="AW50" i="100"/>
  <c r="AU10" i="108"/>
  <c r="AU59" i="108" s="1"/>
  <c r="AM374" i="100"/>
  <c r="AN375" i="100"/>
  <c r="AV178" i="100"/>
  <c r="AV347" i="100" s="1"/>
  <c r="AV546" i="100" s="1"/>
  <c r="AV177" i="100"/>
  <c r="AV346" i="100" s="1"/>
  <c r="AV545" i="100" s="1"/>
  <c r="AW178" i="100"/>
  <c r="AW347" i="100" s="1"/>
  <c r="AW546" i="100" s="1"/>
  <c r="AW177" i="100"/>
  <c r="AW346" i="100" s="1"/>
  <c r="AW545" i="100" s="1"/>
  <c r="AS41" i="108"/>
  <c r="AS72" i="108" s="1"/>
  <c r="AW535" i="100"/>
  <c r="AT226" i="100" l="1"/>
  <c r="AU220" i="100"/>
  <c r="AU32" i="108"/>
  <c r="AU62" i="108" s="1"/>
  <c r="AT32" i="108"/>
  <c r="AT62" i="108" s="1"/>
  <c r="AN374" i="100"/>
  <c r="AO375" i="100"/>
  <c r="AW12" i="108"/>
  <c r="AY38" i="100"/>
  <c r="AY156" i="100" s="1"/>
  <c r="AZ37" i="100"/>
  <c r="AU41" i="108"/>
  <c r="AU72" i="108" s="1"/>
  <c r="AX177" i="100"/>
  <c r="AX346" i="100" s="1"/>
  <c r="AX545" i="100" s="1"/>
  <c r="AX178" i="100"/>
  <c r="AX347" i="100" s="1"/>
  <c r="AX546" i="100" s="1"/>
  <c r="AX52" i="100"/>
  <c r="AX50" i="100"/>
  <c r="AV10" i="108"/>
  <c r="AV59" i="108" s="1"/>
  <c r="AT41" i="108"/>
  <c r="AT72" i="108" s="1"/>
  <c r="AX535" i="100"/>
  <c r="AU226" i="100" l="1"/>
  <c r="AV220" i="100"/>
  <c r="AY535" i="100"/>
  <c r="AY177" i="100"/>
  <c r="AY346" i="100" s="1"/>
  <c r="AY545" i="100" s="1"/>
  <c r="AY178" i="100"/>
  <c r="AY347" i="100" s="1"/>
  <c r="AY546" i="100" s="1"/>
  <c r="AV41" i="108"/>
  <c r="AV72" i="108" s="1"/>
  <c r="AX12" i="108"/>
  <c r="BA37" i="100"/>
  <c r="AZ38" i="100"/>
  <c r="AZ156" i="100" s="1"/>
  <c r="AO374" i="100"/>
  <c r="AP375" i="100"/>
  <c r="AV32" i="108"/>
  <c r="AV62" i="108" s="1"/>
  <c r="AY52" i="100"/>
  <c r="AW10" i="108"/>
  <c r="AW59" i="108" s="1"/>
  <c r="AY50" i="100"/>
  <c r="AV226" i="100" l="1"/>
  <c r="AW220" i="100"/>
  <c r="AZ535" i="100"/>
  <c r="AZ177" i="100"/>
  <c r="AZ346" i="100" s="1"/>
  <c r="AZ545" i="100" s="1"/>
  <c r="AZ178" i="100"/>
  <c r="AZ347" i="100" s="1"/>
  <c r="AZ546" i="100" s="1"/>
  <c r="AP374" i="100"/>
  <c r="AQ375" i="100"/>
  <c r="AW41" i="108"/>
  <c r="AW72" i="108" s="1"/>
  <c r="AZ52" i="100"/>
  <c r="AZ50" i="100"/>
  <c r="AX10" i="108"/>
  <c r="AX59" i="108" s="1"/>
  <c r="AY12" i="108"/>
  <c r="BA38" i="100"/>
  <c r="BA535" i="100" s="1"/>
  <c r="BB37" i="100"/>
  <c r="AW32" i="108"/>
  <c r="AW62" i="108" s="1"/>
  <c r="AX220" i="100" l="1"/>
  <c r="AW226" i="100"/>
  <c r="AX41" i="108"/>
  <c r="AX72" i="108" s="1"/>
  <c r="AZ12" i="108"/>
  <c r="BC37" i="100"/>
  <c r="BB38" i="100"/>
  <c r="BB535" i="100" s="1"/>
  <c r="AX32" i="108"/>
  <c r="AX62" i="108" s="1"/>
  <c r="BA50" i="100"/>
  <c r="BA52" i="100"/>
  <c r="AY10" i="108"/>
  <c r="AY59" i="108" s="1"/>
  <c r="BA156" i="100"/>
  <c r="AQ374" i="100"/>
  <c r="AR375" i="100"/>
  <c r="BB156" i="100" l="1"/>
  <c r="BB177" i="100" s="1"/>
  <c r="BB346" i="100" s="1"/>
  <c r="BB545" i="100" s="1"/>
  <c r="AY220" i="100"/>
  <c r="AX226" i="100"/>
  <c r="AS375" i="100"/>
  <c r="AR374" i="100"/>
  <c r="BA177" i="100"/>
  <c r="BA346" i="100" s="1"/>
  <c r="BA545" i="100" s="1"/>
  <c r="BA178" i="100"/>
  <c r="BA347" i="100" s="1"/>
  <c r="BA546" i="100" s="1"/>
  <c r="BB50" i="100"/>
  <c r="BB52" i="100"/>
  <c r="AZ10" i="108"/>
  <c r="AZ59" i="108" s="1"/>
  <c r="BA12" i="108"/>
  <c r="BC38" i="100"/>
  <c r="BD37" i="100"/>
  <c r="BB178" i="100" l="1"/>
  <c r="BB347" i="100" s="1"/>
  <c r="BB546" i="100" s="1"/>
  <c r="AZ220" i="100"/>
  <c r="AY226" i="100"/>
  <c r="BC52" i="100"/>
  <c r="BC50" i="100"/>
  <c r="BA10" i="108"/>
  <c r="BA59" i="108" s="1"/>
  <c r="AY41" i="108"/>
  <c r="AY72" i="108" s="1"/>
  <c r="AZ32" i="108"/>
  <c r="AZ62" i="108" s="1"/>
  <c r="AY32" i="108"/>
  <c r="AY62" i="108" s="1"/>
  <c r="BC535" i="100"/>
  <c r="AS374" i="100"/>
  <c r="AT375" i="100"/>
  <c r="BC156" i="100"/>
  <c r="BB12" i="108"/>
  <c r="BE37" i="100"/>
  <c r="BD38" i="100"/>
  <c r="BD535" i="100" s="1"/>
  <c r="AZ41" i="108"/>
  <c r="AZ72" i="108" s="1"/>
  <c r="AZ226" i="100" l="1"/>
  <c r="BA220" i="100"/>
  <c r="BD50" i="100"/>
  <c r="BD52" i="100"/>
  <c r="BB10" i="108"/>
  <c r="BB59" i="108" s="1"/>
  <c r="BC12" i="108"/>
  <c r="BE38" i="100"/>
  <c r="BE535" i="100" s="1"/>
  <c r="BF37" i="100"/>
  <c r="BC178" i="100"/>
  <c r="BC347" i="100" s="1"/>
  <c r="BC546" i="100" s="1"/>
  <c r="BC177" i="100"/>
  <c r="BC346" i="100" s="1"/>
  <c r="BC545" i="100" s="1"/>
  <c r="AT374" i="100"/>
  <c r="AU375" i="100"/>
  <c r="BD156" i="100"/>
  <c r="BA226" i="100" l="1"/>
  <c r="BB220" i="100"/>
  <c r="BD178" i="100"/>
  <c r="BD347" i="100" s="1"/>
  <c r="BD546" i="100" s="1"/>
  <c r="BD177" i="100"/>
  <c r="BD346" i="100" s="1"/>
  <c r="BD545" i="100" s="1"/>
  <c r="BA32" i="108"/>
  <c r="BA62" i="108" s="1"/>
  <c r="BE52" i="100"/>
  <c r="BE50" i="100"/>
  <c r="BC10" i="108"/>
  <c r="BC59" i="108" s="1"/>
  <c r="AU374" i="100"/>
  <c r="AV375" i="100"/>
  <c r="BD12" i="108"/>
  <c r="BF38" i="100"/>
  <c r="BF535" i="100" s="1"/>
  <c r="BG37" i="100"/>
  <c r="BA41" i="108"/>
  <c r="BA72" i="108" s="1"/>
  <c r="BE156" i="100"/>
  <c r="BC220" i="100" l="1"/>
  <c r="BB226" i="100"/>
  <c r="BE12" i="108"/>
  <c r="BG38" i="100"/>
  <c r="BG535" i="100" s="1"/>
  <c r="BH37" i="100"/>
  <c r="BF50" i="100"/>
  <c r="BD10" i="108"/>
  <c r="BD59" i="108" s="1"/>
  <c r="BF52" i="100"/>
  <c r="BB41" i="108"/>
  <c r="BB72" i="108" s="1"/>
  <c r="BF156" i="100"/>
  <c r="BE177" i="100"/>
  <c r="BE346" i="100" s="1"/>
  <c r="BE545" i="100" s="1"/>
  <c r="BE178" i="100"/>
  <c r="BE347" i="100" s="1"/>
  <c r="BE546" i="100" s="1"/>
  <c r="AW375" i="100"/>
  <c r="AV374" i="100"/>
  <c r="BB32" i="108"/>
  <c r="BB62" i="108" s="1"/>
  <c r="BD220" i="100" l="1"/>
  <c r="BC226" i="100"/>
  <c r="BC41" i="108"/>
  <c r="BC72" i="108" s="1"/>
  <c r="BG50" i="100"/>
  <c r="BG52" i="100"/>
  <c r="BE10" i="108"/>
  <c r="BE59" i="108" s="1"/>
  <c r="BC32" i="108"/>
  <c r="BC62" i="108" s="1"/>
  <c r="BG156" i="100"/>
  <c r="AX375" i="100"/>
  <c r="AW374" i="100"/>
  <c r="BF178" i="100"/>
  <c r="BF347" i="100" s="1"/>
  <c r="BF546" i="100" s="1"/>
  <c r="BF177" i="100"/>
  <c r="BF346" i="100" s="1"/>
  <c r="BF545" i="100" s="1"/>
  <c r="BF12" i="108"/>
  <c r="BH38" i="100"/>
  <c r="BI37" i="100"/>
  <c r="BE220" i="100" l="1"/>
  <c r="BD226" i="100"/>
  <c r="BH50" i="100"/>
  <c r="BH52" i="100"/>
  <c r="BF10" i="108"/>
  <c r="BF59" i="108" s="1"/>
  <c r="BD41" i="108"/>
  <c r="BD72" i="108" s="1"/>
  <c r="AX374" i="100"/>
  <c r="AY375" i="100"/>
  <c r="BH156" i="100"/>
  <c r="BG12" i="108"/>
  <c r="BJ37" i="100"/>
  <c r="BI38" i="100"/>
  <c r="BI535" i="100" s="1"/>
  <c r="BD32" i="108"/>
  <c r="BD62" i="108" s="1"/>
  <c r="BG177" i="100"/>
  <c r="BG346" i="100" s="1"/>
  <c r="BG545" i="100" s="1"/>
  <c r="BG178" i="100"/>
  <c r="BG347" i="100" s="1"/>
  <c r="BG546" i="100" s="1"/>
  <c r="BH535" i="100"/>
  <c r="BF220" i="100" l="1"/>
  <c r="BE226" i="100"/>
  <c r="BH12" i="108"/>
  <c r="BJ38" i="100"/>
  <c r="BK37" i="100"/>
  <c r="BH178" i="100"/>
  <c r="BH347" i="100" s="1"/>
  <c r="BH546" i="100" s="1"/>
  <c r="BH177" i="100"/>
  <c r="BH346" i="100" s="1"/>
  <c r="BH545" i="100" s="1"/>
  <c r="BE41" i="108"/>
  <c r="BE72" i="108" s="1"/>
  <c r="BE32" i="108"/>
  <c r="BE62" i="108" s="1"/>
  <c r="BI50" i="100"/>
  <c r="BI52" i="100"/>
  <c r="BG10" i="108"/>
  <c r="BG59" i="108" s="1"/>
  <c r="AY374" i="100"/>
  <c r="AZ375" i="100"/>
  <c r="BI156" i="100"/>
  <c r="BF226" i="100" l="1"/>
  <c r="BG220" i="100"/>
  <c r="BF32" i="108"/>
  <c r="BF62" i="108" s="1"/>
  <c r="BI178" i="100"/>
  <c r="BI347" i="100" s="1"/>
  <c r="BI546" i="100" s="1"/>
  <c r="BI177" i="100"/>
  <c r="BI346" i="100" s="1"/>
  <c r="BI545" i="100" s="1"/>
  <c r="BF41" i="108"/>
  <c r="BF72" i="108" s="1"/>
  <c r="BJ52" i="100"/>
  <c r="BJ50" i="100"/>
  <c r="BH10" i="108"/>
  <c r="BH59" i="108" s="1"/>
  <c r="BJ535" i="100"/>
  <c r="AZ374" i="100"/>
  <c r="BA375" i="100"/>
  <c r="BJ156" i="100"/>
  <c r="BI12" i="108"/>
  <c r="BL37" i="100"/>
  <c r="BK38" i="100"/>
  <c r="BK535" i="100" s="1"/>
  <c r="BH220" i="100" l="1"/>
  <c r="BG226" i="100"/>
  <c r="BK156" i="100"/>
  <c r="BJ12" i="108"/>
  <c r="BM37" i="100"/>
  <c r="BL38" i="100"/>
  <c r="BL535" i="100" s="1"/>
  <c r="BG32" i="108"/>
  <c r="BG62" i="108" s="1"/>
  <c r="BJ177" i="100"/>
  <c r="BJ346" i="100" s="1"/>
  <c r="BJ545" i="100" s="1"/>
  <c r="BJ178" i="100"/>
  <c r="BJ347" i="100" s="1"/>
  <c r="BJ546" i="100" s="1"/>
  <c r="BG41" i="108"/>
  <c r="BG72" i="108" s="1"/>
  <c r="BI10" i="108"/>
  <c r="BI59" i="108" s="1"/>
  <c r="BK50" i="100"/>
  <c r="BK52" i="100"/>
  <c r="BB375" i="100"/>
  <c r="BA374" i="100"/>
  <c r="BI220" i="100" l="1"/>
  <c r="BH226" i="100"/>
  <c r="BK178" i="100"/>
  <c r="BK347" i="100" s="1"/>
  <c r="BK546" i="100" s="1"/>
  <c r="BK177" i="100"/>
  <c r="BK346" i="100" s="1"/>
  <c r="BK545" i="100" s="1"/>
  <c r="BB374" i="100"/>
  <c r="BC375" i="100"/>
  <c r="BH41" i="108"/>
  <c r="BH72" i="108" s="1"/>
  <c r="BH32" i="108"/>
  <c r="BH62" i="108" s="1"/>
  <c r="BL50" i="100"/>
  <c r="BL52" i="100"/>
  <c r="BJ10" i="108"/>
  <c r="BJ59" i="108" s="1"/>
  <c r="BL156" i="100"/>
  <c r="BN37" i="100"/>
  <c r="BN38" i="100" s="1"/>
  <c r="BK12" i="108"/>
  <c r="BM38" i="100"/>
  <c r="BM535" i="100" s="1"/>
  <c r="BI226" i="100" l="1"/>
  <c r="BJ220" i="100"/>
  <c r="BI32" i="108"/>
  <c r="BI62" i="108" s="1"/>
  <c r="BI41" i="108"/>
  <c r="BI72" i="108" s="1"/>
  <c r="BN50" i="100"/>
  <c r="BN52" i="100"/>
  <c r="BL178" i="100"/>
  <c r="BL347" i="100" s="1"/>
  <c r="BL546" i="100" s="1"/>
  <c r="BL177" i="100"/>
  <c r="BL346" i="100" s="1"/>
  <c r="BL545" i="100" s="1"/>
  <c r="BC374" i="100"/>
  <c r="BD375" i="100"/>
  <c r="BK10" i="108"/>
  <c r="BK59" i="108" s="1"/>
  <c r="BM52" i="100"/>
  <c r="BM50" i="100"/>
  <c r="BN535" i="100"/>
  <c r="BN156" i="100"/>
  <c r="BM156" i="100"/>
  <c r="BJ226" i="100" l="1"/>
  <c r="BK220" i="100"/>
  <c r="N9" i="104" a="1"/>
  <c r="BM178" i="100"/>
  <c r="BM347" i="100" s="1"/>
  <c r="BM546" i="100" s="1"/>
  <c r="BM177" i="100"/>
  <c r="BM346" i="100" s="1"/>
  <c r="BM545" i="100" s="1"/>
  <c r="BJ32" i="108"/>
  <c r="BJ62" i="108" s="1"/>
  <c r="BJ41" i="108"/>
  <c r="BJ72" i="108" s="1"/>
  <c r="BN178" i="100"/>
  <c r="BN347" i="100" s="1"/>
  <c r="BN546" i="100" s="1"/>
  <c r="BN177" i="100"/>
  <c r="BN346" i="100" s="1"/>
  <c r="BN545" i="100" s="1"/>
  <c r="BD374" i="100"/>
  <c r="BE375" i="100"/>
  <c r="BL220" i="100" l="1"/>
  <c r="BK226" i="100"/>
  <c r="Q9" i="104"/>
  <c r="T9" i="104"/>
  <c r="P9" i="104"/>
  <c r="S9" i="104"/>
  <c r="N9" i="104"/>
  <c r="R9" i="104"/>
  <c r="O9" i="104"/>
  <c r="W9" i="104"/>
  <c r="U9" i="104"/>
  <c r="AA9" i="104"/>
  <c r="AC9" i="104"/>
  <c r="X9" i="104"/>
  <c r="AD9" i="104"/>
  <c r="Y9" i="104"/>
  <c r="V9" i="104"/>
  <c r="Z9" i="104"/>
  <c r="AB9" i="104"/>
  <c r="AE9" i="104"/>
  <c r="AF9" i="104"/>
  <c r="AG9" i="104"/>
  <c r="AH9" i="104"/>
  <c r="AI9" i="104"/>
  <c r="AJ9" i="104"/>
  <c r="AK9" i="104"/>
  <c r="AL9" i="104"/>
  <c r="AN9" i="104"/>
  <c r="AM9" i="104"/>
  <c r="AO9" i="104"/>
  <c r="AQ9" i="104"/>
  <c r="AP9" i="104"/>
  <c r="AR9" i="104"/>
  <c r="AS9" i="104"/>
  <c r="AT9" i="104"/>
  <c r="AU9" i="104"/>
  <c r="AV9" i="104"/>
  <c r="AW9" i="104"/>
  <c r="AX9" i="104"/>
  <c r="AY9" i="104"/>
  <c r="AZ9" i="104"/>
  <c r="BA9" i="104"/>
  <c r="BB9" i="104"/>
  <c r="BC9" i="104"/>
  <c r="BD9" i="104"/>
  <c r="BE9" i="104"/>
  <c r="BF9" i="104"/>
  <c r="BH9" i="104"/>
  <c r="BG9" i="104"/>
  <c r="BI9" i="104"/>
  <c r="BJ9" i="104"/>
  <c r="BK9" i="104"/>
  <c r="BE374" i="100"/>
  <c r="BF375" i="100"/>
  <c r="BK32" i="108"/>
  <c r="BK62" i="108" s="1"/>
  <c r="BK41" i="108"/>
  <c r="BK72" i="108" s="1"/>
  <c r="BM220" i="100" l="1"/>
  <c r="BL226" i="100"/>
  <c r="BF374" i="100"/>
  <c r="BG375" i="100"/>
  <c r="BN220" i="100" l="1"/>
  <c r="BN226" i="100" s="1"/>
  <c r="BM226" i="100"/>
  <c r="BH375" i="100"/>
  <c r="BG374" i="100"/>
  <c r="BH374" i="100" l="1"/>
  <c r="BI375" i="100"/>
  <c r="BI374" i="100" l="1"/>
  <c r="BJ375" i="100"/>
  <c r="BK375" i="100" l="1"/>
  <c r="BJ374" i="100"/>
  <c r="BL375" i="100" l="1"/>
  <c r="BK374" i="100"/>
  <c r="BM375" i="100" l="1"/>
  <c r="BL374" i="100"/>
  <c r="BN375" i="100" l="1"/>
  <c r="BN374" i="100" s="1"/>
  <c r="BM374" i="100"/>
  <c r="W200" i="100" l="1"/>
  <c r="W231" i="100" s="1"/>
  <c r="Y163" i="100" l="1"/>
  <c r="Z163" i="100" s="1"/>
  <c r="W154" i="100"/>
  <c r="X200" i="100"/>
  <c r="X231" i="100" s="1"/>
  <c r="X154" i="100"/>
  <c r="X308" i="100" s="1"/>
  <c r="W186" i="100" l="1"/>
  <c r="W287" i="100" s="1"/>
  <c r="W279" i="100"/>
  <c r="Y155" i="100"/>
  <c r="Y200" i="100" s="1"/>
  <c r="Y231" i="100" s="1"/>
  <c r="X183" i="100"/>
  <c r="X278" i="100"/>
  <c r="X185" i="100"/>
  <c r="X284" i="100" s="1"/>
  <c r="X301" i="100" s="1"/>
  <c r="X538" i="100" s="1"/>
  <c r="X279" i="100"/>
  <c r="X296" i="100" s="1"/>
  <c r="X544" i="100" s="1"/>
  <c r="X186" i="100"/>
  <c r="Z155" i="100"/>
  <c r="AA163" i="100"/>
  <c r="W308" i="100"/>
  <c r="W185" i="100"/>
  <c r="W183" i="100"/>
  <c r="W278" i="100"/>
  <c r="W286" i="100" l="1"/>
  <c r="W284" i="100"/>
  <c r="Y154" i="100"/>
  <c r="Y186" i="100" s="1"/>
  <c r="Y286" i="100" s="1"/>
  <c r="W187" i="100"/>
  <c r="W296" i="100"/>
  <c r="W544" i="100" s="1"/>
  <c r="U38" i="108" s="1"/>
  <c r="U69" i="108" s="1"/>
  <c r="Z200" i="100"/>
  <c r="Z231" i="100" s="1"/>
  <c r="Z154" i="100"/>
  <c r="X295" i="100"/>
  <c r="W184" i="100"/>
  <c r="X286" i="100"/>
  <c r="X303" i="100" s="1"/>
  <c r="X287" i="100"/>
  <c r="X304" i="100" s="1"/>
  <c r="X187" i="100"/>
  <c r="V38" i="108"/>
  <c r="V69" i="108" s="1"/>
  <c r="W303" i="100"/>
  <c r="W295" i="100"/>
  <c r="AA155" i="100"/>
  <c r="AB163" i="100"/>
  <c r="X184" i="100"/>
  <c r="W304" i="100"/>
  <c r="Y287" i="100" l="1"/>
  <c r="Y183" i="100"/>
  <c r="Y278" i="100"/>
  <c r="Y279" i="100"/>
  <c r="Y185" i="100"/>
  <c r="Y308" i="100"/>
  <c r="W335" i="100"/>
  <c r="W508" i="100"/>
  <c r="AA200" i="100"/>
  <c r="AA231" i="100" s="1"/>
  <c r="AA154" i="100"/>
  <c r="AA186" i="100" s="1"/>
  <c r="Z278" i="100"/>
  <c r="Z308" i="100"/>
  <c r="Z183" i="100"/>
  <c r="Z279" i="100"/>
  <c r="Z185" i="100"/>
  <c r="Z284" i="100" s="1"/>
  <c r="X335" i="100"/>
  <c r="X508" i="100"/>
  <c r="AB155" i="100"/>
  <c r="AC163" i="100"/>
  <c r="W507" i="100"/>
  <c r="W340" i="100"/>
  <c r="X340" i="100"/>
  <c r="X507" i="100"/>
  <c r="Z186" i="100"/>
  <c r="Y184" i="100" l="1"/>
  <c r="Y284" i="100"/>
  <c r="Y304" i="100"/>
  <c r="Y335" i="100" s="1"/>
  <c r="Y296" i="100"/>
  <c r="Y544" i="100" s="1"/>
  <c r="W38" i="108" s="1"/>
  <c r="W69" i="108" s="1"/>
  <c r="Y187" i="100"/>
  <c r="Y295" i="100"/>
  <c r="Y303" i="100"/>
  <c r="Y340" i="100" s="1"/>
  <c r="Z187" i="100"/>
  <c r="AA287" i="100"/>
  <c r="AA286" i="100"/>
  <c r="V97" i="108"/>
  <c r="AC155" i="100"/>
  <c r="AD163" i="100"/>
  <c r="U98" i="108"/>
  <c r="U124" i="108" s="1"/>
  <c r="Z184" i="100"/>
  <c r="Z295" i="100"/>
  <c r="AA308" i="100"/>
  <c r="AA183" i="100"/>
  <c r="AA278" i="100"/>
  <c r="AA279" i="100"/>
  <c r="AA185" i="100"/>
  <c r="AA284" i="100" s="1"/>
  <c r="AB200" i="100"/>
  <c r="AB231" i="100" s="1"/>
  <c r="AB154" i="100"/>
  <c r="Z287" i="100"/>
  <c r="Z286" i="100"/>
  <c r="U97" i="108"/>
  <c r="V98" i="108"/>
  <c r="V124" i="108" s="1"/>
  <c r="Z296" i="100"/>
  <c r="Z544" i="100" s="1"/>
  <c r="Y508" i="100" l="1"/>
  <c r="Y507" i="100"/>
  <c r="W97" i="108" s="1"/>
  <c r="W123" i="108" s="1"/>
  <c r="AA303" i="100"/>
  <c r="AA340" i="100" s="1"/>
  <c r="AA187" i="100"/>
  <c r="AA295" i="100"/>
  <c r="AC200" i="100"/>
  <c r="AC231" i="100" s="1"/>
  <c r="AC154" i="100"/>
  <c r="AC186" i="100" s="1"/>
  <c r="Z303" i="100"/>
  <c r="W98" i="108"/>
  <c r="W124" i="108" s="1"/>
  <c r="X38" i="108"/>
  <c r="X69" i="108" s="1"/>
  <c r="Z304" i="100"/>
  <c r="AA184" i="100"/>
  <c r="V144" i="108"/>
  <c r="V123" i="108"/>
  <c r="AA304" i="100"/>
  <c r="AB308" i="100"/>
  <c r="AB278" i="100"/>
  <c r="AB183" i="100"/>
  <c r="AB279" i="100"/>
  <c r="AB185" i="100"/>
  <c r="AB284" i="100" s="1"/>
  <c r="U123" i="108"/>
  <c r="U144" i="108"/>
  <c r="AB186" i="100"/>
  <c r="AA296" i="100"/>
  <c r="AA544" i="100" s="1"/>
  <c r="AD155" i="100"/>
  <c r="AE163" i="100"/>
  <c r="W144" i="108" l="1"/>
  <c r="AA507" i="100"/>
  <c r="Y97" i="108" s="1"/>
  <c r="AC287" i="100"/>
  <c r="AC286" i="100"/>
  <c r="AB184" i="100"/>
  <c r="Z508" i="100"/>
  <c r="Z335" i="100"/>
  <c r="AB286" i="100"/>
  <c r="AB287" i="100"/>
  <c r="AB296" i="100"/>
  <c r="AB544" i="100" s="1"/>
  <c r="AF163" i="100"/>
  <c r="AE155" i="100"/>
  <c r="Y38" i="108"/>
  <c r="Y69" i="108" s="1"/>
  <c r="AB187" i="100"/>
  <c r="AC308" i="100"/>
  <c r="AC183" i="100"/>
  <c r="AC279" i="100"/>
  <c r="AC278" i="100"/>
  <c r="AC185" i="100"/>
  <c r="AC284" i="100" s="1"/>
  <c r="AD200" i="100"/>
  <c r="AD231" i="100" s="1"/>
  <c r="AD154" i="100"/>
  <c r="AB295" i="100"/>
  <c r="AA335" i="100"/>
  <c r="AA508" i="100"/>
  <c r="Z340" i="100"/>
  <c r="Z507" i="100"/>
  <c r="AD308" i="100" l="1"/>
  <c r="AD183" i="100"/>
  <c r="AD278" i="100"/>
  <c r="AD185" i="100"/>
  <c r="AD284" i="100" s="1"/>
  <c r="AD279" i="100"/>
  <c r="AC184" i="100"/>
  <c r="AB304" i="100"/>
  <c r="X98" i="108"/>
  <c r="X124" i="108" s="1"/>
  <c r="AD186" i="100"/>
  <c r="AC296" i="100"/>
  <c r="AC544" i="100" s="1"/>
  <c r="Y144" i="108"/>
  <c r="Y123" i="108"/>
  <c r="AE200" i="100"/>
  <c r="AE231" i="100" s="1"/>
  <c r="AE154" i="100"/>
  <c r="Z38" i="108"/>
  <c r="Z69" i="108" s="1"/>
  <c r="AC303" i="100"/>
  <c r="AC295" i="100"/>
  <c r="X97" i="108"/>
  <c r="Y98" i="108"/>
  <c r="Y124" i="108" s="1"/>
  <c r="AC187" i="100"/>
  <c r="AF155" i="100"/>
  <c r="AG163" i="100"/>
  <c r="AB303" i="100"/>
  <c r="AC304" i="100"/>
  <c r="AD296" i="100" l="1"/>
  <c r="AD544" i="100" s="1"/>
  <c r="AB38" i="108" s="1"/>
  <c r="AB69" i="108" s="1"/>
  <c r="AF200" i="100"/>
  <c r="AF231" i="100" s="1"/>
  <c r="AF154" i="100"/>
  <c r="AE278" i="100"/>
  <c r="AE308" i="100"/>
  <c r="AE183" i="100"/>
  <c r="AE279" i="100"/>
  <c r="AE185" i="100"/>
  <c r="AE284" i="100" s="1"/>
  <c r="AD286" i="100"/>
  <c r="AD287" i="100"/>
  <c r="AD184" i="100"/>
  <c r="AC335" i="100"/>
  <c r="AC508" i="100"/>
  <c r="AE186" i="100"/>
  <c r="AD295" i="100"/>
  <c r="X144" i="108"/>
  <c r="X123" i="108"/>
  <c r="AB335" i="100"/>
  <c r="AB508" i="100"/>
  <c r="AD187" i="100"/>
  <c r="AB340" i="100"/>
  <c r="AB507" i="100"/>
  <c r="AH163" i="100"/>
  <c r="AG155" i="100"/>
  <c r="AC507" i="100"/>
  <c r="AC340" i="100"/>
  <c r="AA38" i="108"/>
  <c r="AA69" i="108" s="1"/>
  <c r="AE187" i="100" l="1"/>
  <c r="AF183" i="100"/>
  <c r="AF308" i="100"/>
  <c r="AF278" i="100"/>
  <c r="AF279" i="100"/>
  <c r="AF185" i="100"/>
  <c r="AF284" i="100" s="1"/>
  <c r="Z97" i="108"/>
  <c r="AA98" i="108"/>
  <c r="AA124" i="108" s="1"/>
  <c r="AE184" i="100"/>
  <c r="AE295" i="100"/>
  <c r="AE287" i="100"/>
  <c r="AE304" i="100" s="1"/>
  <c r="AE286" i="100"/>
  <c r="AE303" i="100" s="1"/>
  <c r="AD304" i="100"/>
  <c r="AE296" i="100"/>
  <c r="AE544" i="100" s="1"/>
  <c r="AF186" i="100"/>
  <c r="AA97" i="108"/>
  <c r="AG200" i="100"/>
  <c r="AG231" i="100" s="1"/>
  <c r="AG154" i="100"/>
  <c r="Z98" i="108"/>
  <c r="Z124" i="108" s="1"/>
  <c r="AD303" i="100"/>
  <c r="AH155" i="100"/>
  <c r="AI163" i="100"/>
  <c r="AH200" i="100" l="1"/>
  <c r="AH231" i="100" s="1"/>
  <c r="AH154" i="100"/>
  <c r="AG308" i="100"/>
  <c r="AG278" i="100"/>
  <c r="AG279" i="100"/>
  <c r="AG183" i="100"/>
  <c r="AG185" i="100"/>
  <c r="AG284" i="100" s="1"/>
  <c r="AE340" i="100"/>
  <c r="AE507" i="100"/>
  <c r="AD340" i="100"/>
  <c r="AD507" i="100"/>
  <c r="AD335" i="100"/>
  <c r="AD508" i="100"/>
  <c r="AE508" i="100"/>
  <c r="AE335" i="100"/>
  <c r="Z123" i="108"/>
  <c r="Z144" i="108"/>
  <c r="AF184" i="100"/>
  <c r="AF187" i="100"/>
  <c r="AA144" i="108"/>
  <c r="AA123" i="108"/>
  <c r="AF287" i="100"/>
  <c r="AF304" i="100" s="1"/>
  <c r="AF286" i="100"/>
  <c r="AF296" i="100"/>
  <c r="AF544" i="100" s="1"/>
  <c r="AI155" i="100"/>
  <c r="AJ163" i="100"/>
  <c r="AG186" i="100"/>
  <c r="AC38" i="108"/>
  <c r="AC69" i="108" s="1"/>
  <c r="AF295" i="100"/>
  <c r="AG286" i="100" l="1"/>
  <c r="AG303" i="100" s="1"/>
  <c r="AG287" i="100"/>
  <c r="AG304" i="100" s="1"/>
  <c r="AD38" i="108"/>
  <c r="AD69" i="108" s="1"/>
  <c r="AF508" i="100"/>
  <c r="AF335" i="100"/>
  <c r="AC98" i="108"/>
  <c r="AC124" i="108" s="1"/>
  <c r="AB98" i="108"/>
  <c r="AB124" i="108" s="1"/>
  <c r="AG184" i="100"/>
  <c r="AH183" i="100"/>
  <c r="AH308" i="100"/>
  <c r="AH278" i="100"/>
  <c r="AH279" i="100"/>
  <c r="AH185" i="100"/>
  <c r="AH284" i="100" s="1"/>
  <c r="AG187" i="100"/>
  <c r="AB97" i="108"/>
  <c r="AG296" i="100"/>
  <c r="AG544" i="100" s="1"/>
  <c r="AJ155" i="100"/>
  <c r="AK163" i="100"/>
  <c r="AI200" i="100"/>
  <c r="AI231" i="100" s="1"/>
  <c r="AI154" i="100"/>
  <c r="AI186" i="100" s="1"/>
  <c r="AF303" i="100"/>
  <c r="AC97" i="108"/>
  <c r="AG295" i="100"/>
  <c r="AH186" i="100"/>
  <c r="AI287" i="100" l="1"/>
  <c r="AI286" i="100"/>
  <c r="AH287" i="100"/>
  <c r="AH304" i="100" s="1"/>
  <c r="AH286" i="100"/>
  <c r="AH303" i="100" s="1"/>
  <c r="AF340" i="100"/>
  <c r="AF507" i="100"/>
  <c r="AL163" i="100"/>
  <c r="AK155" i="100"/>
  <c r="AJ200" i="100"/>
  <c r="AJ231" i="100" s="1"/>
  <c r="AJ154" i="100"/>
  <c r="AJ186" i="100" s="1"/>
  <c r="AE38" i="108"/>
  <c r="AE69" i="108" s="1"/>
  <c r="AH184" i="100"/>
  <c r="AH187" i="100"/>
  <c r="AG335" i="100"/>
  <c r="AG508" i="100"/>
  <c r="AC123" i="108"/>
  <c r="AC144" i="108"/>
  <c r="AH295" i="100"/>
  <c r="AD98" i="108"/>
  <c r="AD124" i="108" s="1"/>
  <c r="AI308" i="100"/>
  <c r="AI183" i="100"/>
  <c r="AI278" i="100"/>
  <c r="AI279" i="100"/>
  <c r="AI185" i="100"/>
  <c r="AI284" i="100" s="1"/>
  <c r="AB144" i="108"/>
  <c r="AB123" i="108"/>
  <c r="AH296" i="100"/>
  <c r="AH544" i="100" s="1"/>
  <c r="AG340" i="100"/>
  <c r="AG507" i="100"/>
  <c r="AI296" i="100" l="1"/>
  <c r="AI544" i="100" s="1"/>
  <c r="AI187" i="100"/>
  <c r="AI304" i="100"/>
  <c r="AI335" i="100" s="1"/>
  <c r="AE98" i="108"/>
  <c r="AE124" i="108" s="1"/>
  <c r="AD97" i="108"/>
  <c r="AF38" i="108"/>
  <c r="AF69" i="108" s="1"/>
  <c r="AI295" i="100"/>
  <c r="AJ308" i="100"/>
  <c r="AJ183" i="100"/>
  <c r="AJ278" i="100"/>
  <c r="AJ279" i="100"/>
  <c r="AJ185" i="100"/>
  <c r="AJ284" i="100" s="1"/>
  <c r="AH340" i="100"/>
  <c r="AH507" i="100"/>
  <c r="AI303" i="100"/>
  <c r="AE97" i="108"/>
  <c r="AJ286" i="100"/>
  <c r="AJ287" i="100"/>
  <c r="AK200" i="100"/>
  <c r="AK231" i="100" s="1"/>
  <c r="AK154" i="100"/>
  <c r="AH335" i="100"/>
  <c r="AH508" i="100"/>
  <c r="AI184" i="100"/>
  <c r="AL155" i="100"/>
  <c r="AM163" i="100"/>
  <c r="AG38" i="108" l="1"/>
  <c r="AG69" i="108" s="1"/>
  <c r="AI508" i="100"/>
  <c r="AG98" i="108" s="1"/>
  <c r="AG124" i="108" s="1"/>
  <c r="AJ304" i="100"/>
  <c r="AJ508" i="100" s="1"/>
  <c r="AJ303" i="100"/>
  <c r="AJ507" i="100" s="1"/>
  <c r="AJ296" i="100"/>
  <c r="AJ544" i="100" s="1"/>
  <c r="AJ187" i="100"/>
  <c r="AF98" i="108"/>
  <c r="AF124" i="108" s="1"/>
  <c r="AK183" i="100"/>
  <c r="AK279" i="100"/>
  <c r="AK308" i="100"/>
  <c r="AK278" i="100"/>
  <c r="AK185" i="100"/>
  <c r="AK284" i="100" s="1"/>
  <c r="AJ295" i="100"/>
  <c r="AD144" i="108"/>
  <c r="AD123" i="108"/>
  <c r="AK186" i="100"/>
  <c r="AE144" i="108"/>
  <c r="AE123" i="108"/>
  <c r="AJ184" i="100"/>
  <c r="AL200" i="100"/>
  <c r="AL231" i="100" s="1"/>
  <c r="AL154" i="100"/>
  <c r="AL186" i="100" s="1"/>
  <c r="AF97" i="108"/>
  <c r="AM155" i="100"/>
  <c r="AN163" i="100"/>
  <c r="AI340" i="100"/>
  <c r="AI507" i="100"/>
  <c r="AJ335" i="100" l="1"/>
  <c r="AH38" i="108"/>
  <c r="AH69" i="108" s="1"/>
  <c r="AJ340" i="100"/>
  <c r="AK296" i="100"/>
  <c r="AK544" i="100" s="1"/>
  <c r="AG97" i="108"/>
  <c r="AF123" i="108"/>
  <c r="AF144" i="108"/>
  <c r="AL308" i="100"/>
  <c r="AL183" i="100"/>
  <c r="AL278" i="100"/>
  <c r="AL279" i="100"/>
  <c r="AL185" i="100"/>
  <c r="AL284" i="100" s="1"/>
  <c r="AK184" i="100"/>
  <c r="AK187" i="100"/>
  <c r="AM200" i="100"/>
  <c r="AM231" i="100" s="1"/>
  <c r="AM154" i="100"/>
  <c r="AM186" i="100" s="1"/>
  <c r="AK295" i="100"/>
  <c r="AL287" i="100"/>
  <c r="AL286" i="100"/>
  <c r="AH97" i="108"/>
  <c r="AN155" i="100"/>
  <c r="AO163" i="100"/>
  <c r="AH98" i="108"/>
  <c r="AH124" i="108" s="1"/>
  <c r="AK286" i="100"/>
  <c r="AK303" i="100" s="1"/>
  <c r="AK287" i="100"/>
  <c r="AK304" i="100" s="1"/>
  <c r="AI38" i="108" l="1"/>
  <c r="AI69" i="108" s="1"/>
  <c r="AL303" i="100"/>
  <c r="AL340" i="100" s="1"/>
  <c r="AK335" i="100"/>
  <c r="AK508" i="100"/>
  <c r="AL184" i="100"/>
  <c r="AK340" i="100"/>
  <c r="AK507" i="100"/>
  <c r="AH144" i="108"/>
  <c r="AH123" i="108"/>
  <c r="AL296" i="100"/>
  <c r="AL544" i="100" s="1"/>
  <c r="AO155" i="100"/>
  <c r="AP163" i="100"/>
  <c r="AM286" i="100"/>
  <c r="AM287" i="100"/>
  <c r="AL295" i="100"/>
  <c r="AG144" i="108"/>
  <c r="AG123" i="108"/>
  <c r="AN200" i="100"/>
  <c r="AN231" i="100" s="1"/>
  <c r="AN154" i="100"/>
  <c r="AN186" i="100" s="1"/>
  <c r="AL304" i="100"/>
  <c r="AM183" i="100"/>
  <c r="AM278" i="100"/>
  <c r="AM308" i="100"/>
  <c r="AM279" i="100"/>
  <c r="AM185" i="100"/>
  <c r="AM284" i="100" s="1"/>
  <c r="AL187" i="100"/>
  <c r="AL507" i="100" l="1"/>
  <c r="AM184" i="100"/>
  <c r="AM304" i="100"/>
  <c r="AI97" i="108"/>
  <c r="AM296" i="100"/>
  <c r="AM544" i="100" s="1"/>
  <c r="AN183" i="100"/>
  <c r="AN278" i="100"/>
  <c r="AN308" i="100"/>
  <c r="AN279" i="100"/>
  <c r="AN185" i="100"/>
  <c r="AN284" i="100" s="1"/>
  <c r="AI98" i="108"/>
  <c r="AI124" i="108" s="1"/>
  <c r="AM187" i="100"/>
  <c r="AN286" i="100"/>
  <c r="AN287" i="100"/>
  <c r="AL335" i="100"/>
  <c r="AL508" i="100"/>
  <c r="AM303" i="100"/>
  <c r="AP155" i="100"/>
  <c r="AQ163" i="100"/>
  <c r="AJ38" i="108"/>
  <c r="AJ69" i="108" s="1"/>
  <c r="AM295" i="100"/>
  <c r="AO200" i="100"/>
  <c r="AO231" i="100" s="1"/>
  <c r="AO154" i="100"/>
  <c r="AO186" i="100" s="1"/>
  <c r="AJ97" i="108" l="1"/>
  <c r="AJ123" i="108" s="1"/>
  <c r="AN304" i="100"/>
  <c r="AN335" i="100" s="1"/>
  <c r="AN303" i="100"/>
  <c r="AN340" i="100" s="1"/>
  <c r="AN296" i="100"/>
  <c r="AN544" i="100" s="1"/>
  <c r="AL38" i="108" s="1"/>
  <c r="AL69" i="108" s="1"/>
  <c r="AO286" i="100"/>
  <c r="AO287" i="100"/>
  <c r="AM340" i="100"/>
  <c r="AM507" i="100"/>
  <c r="AJ98" i="108"/>
  <c r="AJ124" i="108" s="1"/>
  <c r="AM335" i="100"/>
  <c r="AM508" i="100"/>
  <c r="AI123" i="108"/>
  <c r="AI144" i="108"/>
  <c r="AO183" i="100"/>
  <c r="AO308" i="100"/>
  <c r="AO278" i="100"/>
  <c r="AO185" i="100"/>
  <c r="AO284" i="100" s="1"/>
  <c r="AO279" i="100"/>
  <c r="AQ155" i="100"/>
  <c r="AR163" i="100"/>
  <c r="AN295" i="100"/>
  <c r="AK38" i="108"/>
  <c r="AK69" i="108" s="1"/>
  <c r="AP200" i="100"/>
  <c r="AP231" i="100" s="1"/>
  <c r="AP154" i="100"/>
  <c r="AP186" i="100" s="1"/>
  <c r="AN184" i="100"/>
  <c r="AN187" i="100"/>
  <c r="AJ144" i="108" l="1"/>
  <c r="AN507" i="100"/>
  <c r="AL97" i="108" s="1"/>
  <c r="AN508" i="100"/>
  <c r="AP287" i="100"/>
  <c r="AP286" i="100"/>
  <c r="AR155" i="100"/>
  <c r="AS163" i="100"/>
  <c r="AK98" i="108"/>
  <c r="AK124" i="108" s="1"/>
  <c r="AK97" i="108"/>
  <c r="AO304" i="100"/>
  <c r="AP308" i="100"/>
  <c r="AP183" i="100"/>
  <c r="AP278" i="100"/>
  <c r="AP279" i="100"/>
  <c r="AP185" i="100"/>
  <c r="AP284" i="100" s="1"/>
  <c r="AQ200" i="100"/>
  <c r="AQ231" i="100" s="1"/>
  <c r="AQ154" i="100"/>
  <c r="AQ186" i="100" s="1"/>
  <c r="AO296" i="100"/>
  <c r="AO544" i="100" s="1"/>
  <c r="AO187" i="100"/>
  <c r="AO184" i="100"/>
  <c r="AO303" i="100"/>
  <c r="AO295" i="100"/>
  <c r="AL98" i="108" l="1"/>
  <c r="AL124" i="108" s="1"/>
  <c r="AP304" i="100"/>
  <c r="AM38" i="108"/>
  <c r="AM69" i="108" s="1"/>
  <c r="AP296" i="100"/>
  <c r="AP544" i="100" s="1"/>
  <c r="AR200" i="100"/>
  <c r="AR231" i="100" s="1"/>
  <c r="AR154" i="100"/>
  <c r="AP303" i="100"/>
  <c r="AQ308" i="100"/>
  <c r="AQ278" i="100"/>
  <c r="AQ183" i="100"/>
  <c r="AQ185" i="100"/>
  <c r="AQ284" i="100" s="1"/>
  <c r="AQ279" i="100"/>
  <c r="AL144" i="108"/>
  <c r="AL123" i="108"/>
  <c r="AP295" i="100"/>
  <c r="AO335" i="100"/>
  <c r="AO508" i="100"/>
  <c r="AO340" i="100"/>
  <c r="AO507" i="100"/>
  <c r="AP184" i="100"/>
  <c r="AK123" i="108"/>
  <c r="AK144" i="108"/>
  <c r="AT163" i="100"/>
  <c r="AS155" i="100"/>
  <c r="AQ287" i="100"/>
  <c r="AQ286" i="100"/>
  <c r="AP187" i="100"/>
  <c r="AQ296" i="100" l="1"/>
  <c r="AQ544" i="100" s="1"/>
  <c r="AQ304" i="100"/>
  <c r="AQ508" i="100" s="1"/>
  <c r="AQ303" i="100"/>
  <c r="AQ507" i="100" s="1"/>
  <c r="AM97" i="108"/>
  <c r="AR183" i="100"/>
  <c r="AR278" i="100"/>
  <c r="AR308" i="100"/>
  <c r="AR279" i="100"/>
  <c r="AR185" i="100"/>
  <c r="AR284" i="100" s="1"/>
  <c r="AN38" i="108"/>
  <c r="AN69" i="108" s="1"/>
  <c r="AS154" i="100"/>
  <c r="AS200" i="100"/>
  <c r="AS231" i="100" s="1"/>
  <c r="AT155" i="100"/>
  <c r="AU163" i="100"/>
  <c r="AQ295" i="100"/>
  <c r="AP335" i="100"/>
  <c r="AP508" i="100"/>
  <c r="AQ184" i="100"/>
  <c r="AP340" i="100"/>
  <c r="AP507" i="100"/>
  <c r="AQ187" i="100"/>
  <c r="AM98" i="108"/>
  <c r="AM124" i="108" s="1"/>
  <c r="AO38" i="108"/>
  <c r="AO69" i="108" s="1"/>
  <c r="AR186" i="100"/>
  <c r="AR296" i="100" l="1"/>
  <c r="AR544" i="100" s="1"/>
  <c r="AP38" i="108" s="1"/>
  <c r="AP69" i="108" s="1"/>
  <c r="AQ340" i="100"/>
  <c r="AQ335" i="100"/>
  <c r="AV163" i="100"/>
  <c r="AU155" i="100"/>
  <c r="AN97" i="108"/>
  <c r="AN98" i="108"/>
  <c r="AN124" i="108" s="1"/>
  <c r="AS278" i="100"/>
  <c r="AS183" i="100"/>
  <c r="AS279" i="100"/>
  <c r="AS308" i="100"/>
  <c r="AS185" i="100"/>
  <c r="AS284" i="100" s="1"/>
  <c r="AM144" i="108"/>
  <c r="AM123" i="108"/>
  <c r="AO98" i="108"/>
  <c r="AO124" i="108" s="1"/>
  <c r="AR184" i="100"/>
  <c r="AR187" i="100"/>
  <c r="AT154" i="100"/>
  <c r="AT186" i="100" s="1"/>
  <c r="AT200" i="100"/>
  <c r="AT231" i="100" s="1"/>
  <c r="AO97" i="108"/>
  <c r="AR286" i="100"/>
  <c r="AR303" i="100" s="1"/>
  <c r="AR287" i="100"/>
  <c r="AR304" i="100" s="1"/>
  <c r="AS186" i="100"/>
  <c r="AR295" i="100"/>
  <c r="AS296" i="100" l="1"/>
  <c r="AS544" i="100" s="1"/>
  <c r="AT286" i="100"/>
  <c r="AT287" i="100"/>
  <c r="AR335" i="100"/>
  <c r="AR508" i="100"/>
  <c r="AO144" i="108"/>
  <c r="AO123" i="108"/>
  <c r="AU154" i="100"/>
  <c r="AU186" i="100" s="1"/>
  <c r="AU200" i="100"/>
  <c r="AU231" i="100" s="1"/>
  <c r="AS184" i="100"/>
  <c r="AS295" i="100"/>
  <c r="AN123" i="108"/>
  <c r="AN144" i="108"/>
  <c r="AV155" i="100"/>
  <c r="AW163" i="100"/>
  <c r="AT308" i="100"/>
  <c r="AT279" i="100"/>
  <c r="AT278" i="100"/>
  <c r="AT183" i="100"/>
  <c r="AT185" i="100"/>
  <c r="AT284" i="100" s="1"/>
  <c r="AS287" i="100"/>
  <c r="AS304" i="100" s="1"/>
  <c r="AS286" i="100"/>
  <c r="AS303" i="100" s="1"/>
  <c r="AR340" i="100"/>
  <c r="AR507" i="100"/>
  <c r="AS187" i="100"/>
  <c r="AQ38" i="108" l="1"/>
  <c r="AQ69" i="108" s="1"/>
  <c r="AS335" i="100"/>
  <c r="AS508" i="100"/>
  <c r="AT184" i="100"/>
  <c r="AT187" i="100"/>
  <c r="AT295" i="100"/>
  <c r="AW155" i="100"/>
  <c r="AX163" i="100"/>
  <c r="AU308" i="100"/>
  <c r="AU183" i="100"/>
  <c r="AU278" i="100"/>
  <c r="AU185" i="100"/>
  <c r="AU284" i="100" s="1"/>
  <c r="AU279" i="100"/>
  <c r="AU296" i="100" s="1"/>
  <c r="AU544" i="100" s="1"/>
  <c r="AP98" i="108"/>
  <c r="AP124" i="108" s="1"/>
  <c r="AT304" i="100"/>
  <c r="AP97" i="108"/>
  <c r="AS340" i="100"/>
  <c r="AS507" i="100"/>
  <c r="AT296" i="100"/>
  <c r="AT544" i="100" s="1"/>
  <c r="AV200" i="100"/>
  <c r="AV231" i="100" s="1"/>
  <c r="AV154" i="100"/>
  <c r="AV186" i="100" s="1"/>
  <c r="AU286" i="100"/>
  <c r="AU287" i="100"/>
  <c r="AT303" i="100"/>
  <c r="AU187" i="100" l="1"/>
  <c r="AV286" i="100"/>
  <c r="AV287" i="100"/>
  <c r="AV308" i="100"/>
  <c r="AV278" i="100"/>
  <c r="AV183" i="100"/>
  <c r="AV279" i="100"/>
  <c r="AV185" i="100"/>
  <c r="AV284" i="100" s="1"/>
  <c r="AQ97" i="108"/>
  <c r="AT335" i="100"/>
  <c r="AT508" i="100"/>
  <c r="AS38" i="108"/>
  <c r="AS69" i="108" s="1"/>
  <c r="AT340" i="100"/>
  <c r="AT507" i="100"/>
  <c r="AU304" i="100"/>
  <c r="AU303" i="100"/>
  <c r="AU184" i="100"/>
  <c r="AQ98" i="108"/>
  <c r="AQ124" i="108" s="1"/>
  <c r="AP144" i="108"/>
  <c r="AP123" i="108"/>
  <c r="AW200" i="100"/>
  <c r="AW231" i="100" s="1"/>
  <c r="AW154" i="100"/>
  <c r="AR38" i="108"/>
  <c r="AR69" i="108" s="1"/>
  <c r="AU295" i="100"/>
  <c r="AX155" i="100"/>
  <c r="AY163" i="100"/>
  <c r="AV304" i="100" l="1"/>
  <c r="AV335" i="100" s="1"/>
  <c r="AW308" i="100"/>
  <c r="AW278" i="100"/>
  <c r="AW183" i="100"/>
  <c r="AW279" i="100"/>
  <c r="AW185" i="100"/>
  <c r="AW284" i="100" s="1"/>
  <c r="AQ144" i="108"/>
  <c r="AQ123" i="108"/>
  <c r="AV295" i="100"/>
  <c r="AX200" i="100"/>
  <c r="AX231" i="100" s="1"/>
  <c r="AX154" i="100"/>
  <c r="AX186" i="100" s="1"/>
  <c r="AV184" i="100"/>
  <c r="AU507" i="100"/>
  <c r="AU340" i="100"/>
  <c r="AV296" i="100"/>
  <c r="AV544" i="100" s="1"/>
  <c r="AV303" i="100"/>
  <c r="AZ163" i="100"/>
  <c r="AY155" i="100"/>
  <c r="AR97" i="108"/>
  <c r="AW186" i="100"/>
  <c r="AU335" i="100"/>
  <c r="AU508" i="100"/>
  <c r="AR98" i="108"/>
  <c r="AR124" i="108" s="1"/>
  <c r="AV187" i="100"/>
  <c r="AV508" i="100" l="1"/>
  <c r="AW296" i="100"/>
  <c r="AW544" i="100" s="1"/>
  <c r="AU38" i="108" s="1"/>
  <c r="AU69" i="108" s="1"/>
  <c r="AZ155" i="100"/>
  <c r="BA163" i="100"/>
  <c r="AT38" i="108"/>
  <c r="AT69" i="108" s="1"/>
  <c r="AS97" i="108"/>
  <c r="AW295" i="100"/>
  <c r="AW287" i="100"/>
  <c r="AW304" i="100" s="1"/>
  <c r="AW286" i="100"/>
  <c r="AW303" i="100" s="1"/>
  <c r="AT98" i="108"/>
  <c r="AT124" i="108" s="1"/>
  <c r="AY200" i="100"/>
  <c r="AY231" i="100" s="1"/>
  <c r="AY154" i="100"/>
  <c r="AV507" i="100"/>
  <c r="AV340" i="100"/>
  <c r="AW184" i="100"/>
  <c r="AS98" i="108"/>
  <c r="AS124" i="108" s="1"/>
  <c r="AR144" i="108"/>
  <c r="AR123" i="108"/>
  <c r="AX287" i="100"/>
  <c r="AX286" i="100"/>
  <c r="AX308" i="100"/>
  <c r="AX278" i="100"/>
  <c r="AX183" i="100"/>
  <c r="AX185" i="100"/>
  <c r="AX284" i="100" s="1"/>
  <c r="AX279" i="100"/>
  <c r="AX296" i="100" s="1"/>
  <c r="AX544" i="100" s="1"/>
  <c r="AW187" i="100"/>
  <c r="AX304" i="100" l="1"/>
  <c r="AX335" i="100" s="1"/>
  <c r="AX303" i="100"/>
  <c r="AX340" i="100" s="1"/>
  <c r="AX184" i="100"/>
  <c r="AZ200" i="100"/>
  <c r="AZ231" i="100" s="1"/>
  <c r="AZ154" i="100"/>
  <c r="AZ186" i="100" s="1"/>
  <c r="AX187" i="100"/>
  <c r="AT97" i="108"/>
  <c r="AW340" i="100"/>
  <c r="AW507" i="100"/>
  <c r="AX295" i="100"/>
  <c r="AY308" i="100"/>
  <c r="AY183" i="100"/>
  <c r="AY185" i="100"/>
  <c r="AY284" i="100" s="1"/>
  <c r="AY279" i="100"/>
  <c r="AY278" i="100"/>
  <c r="AW335" i="100"/>
  <c r="AW508" i="100"/>
  <c r="AV38" i="108"/>
  <c r="AV69" i="108" s="1"/>
  <c r="AY186" i="100"/>
  <c r="AS144" i="108"/>
  <c r="AS123" i="108"/>
  <c r="BA155" i="100"/>
  <c r="BB163" i="100"/>
  <c r="AX508" i="100" l="1"/>
  <c r="AV98" i="108" s="1"/>
  <c r="AV124" i="108" s="1"/>
  <c r="AX507" i="100"/>
  <c r="AV97" i="108" s="1"/>
  <c r="BC163" i="100"/>
  <c r="BB155" i="100"/>
  <c r="AU98" i="108"/>
  <c r="AU124" i="108" s="1"/>
  <c r="BA200" i="100"/>
  <c r="BA231" i="100" s="1"/>
  <c r="BA154" i="100"/>
  <c r="BA186" i="100" s="1"/>
  <c r="AT144" i="108"/>
  <c r="AT123" i="108"/>
  <c r="AY295" i="100"/>
  <c r="AZ308" i="100"/>
  <c r="AZ183" i="100"/>
  <c r="AZ278" i="100"/>
  <c r="AZ279" i="100"/>
  <c r="AZ185" i="100"/>
  <c r="AZ284" i="100" s="1"/>
  <c r="AY184" i="100"/>
  <c r="AZ287" i="100"/>
  <c r="AZ286" i="100"/>
  <c r="AY187" i="100"/>
  <c r="AY286" i="100"/>
  <c r="AY303" i="100" s="1"/>
  <c r="AY287" i="100"/>
  <c r="AY304" i="100" s="1"/>
  <c r="AY296" i="100"/>
  <c r="AY544" i="100" s="1"/>
  <c r="AU97" i="108"/>
  <c r="AZ187" i="100" l="1"/>
  <c r="AZ303" i="100"/>
  <c r="AZ340" i="100" s="1"/>
  <c r="AZ296" i="100"/>
  <c r="AZ544" i="100" s="1"/>
  <c r="AZ304" i="100"/>
  <c r="AZ335" i="100" s="1"/>
  <c r="BA286" i="100"/>
  <c r="BA287" i="100"/>
  <c r="AV144" i="108"/>
  <c r="AV123" i="108"/>
  <c r="AW38" i="108"/>
  <c r="AW69" i="108" s="1"/>
  <c r="AY335" i="100"/>
  <c r="AY508" i="100"/>
  <c r="AY507" i="100"/>
  <c r="AY340" i="100"/>
  <c r="AZ184" i="100"/>
  <c r="AU123" i="108"/>
  <c r="AU144" i="108"/>
  <c r="BA278" i="100"/>
  <c r="BA308" i="100"/>
  <c r="BA185" i="100"/>
  <c r="BA284" i="100" s="1"/>
  <c r="BA279" i="100"/>
  <c r="BA183" i="100"/>
  <c r="BB200" i="100"/>
  <c r="BB231" i="100" s="1"/>
  <c r="BB154" i="100"/>
  <c r="BB186" i="100" s="1"/>
  <c r="AZ295" i="100"/>
  <c r="BD163" i="100"/>
  <c r="BC155" i="100"/>
  <c r="AZ507" i="100" l="1"/>
  <c r="AX97" i="108" s="1"/>
  <c r="AX38" i="108"/>
  <c r="AX69" i="108" s="1"/>
  <c r="AZ508" i="100"/>
  <c r="AX98" i="108" s="1"/>
  <c r="AX124" i="108" s="1"/>
  <c r="BE163" i="100"/>
  <c r="BD155" i="100"/>
  <c r="BB286" i="100"/>
  <c r="BB287" i="100"/>
  <c r="AW98" i="108"/>
  <c r="AW124" i="108" s="1"/>
  <c r="BA304" i="100"/>
  <c r="BA184" i="100"/>
  <c r="AW97" i="108"/>
  <c r="BA187" i="100"/>
  <c r="BA295" i="100"/>
  <c r="BC200" i="100"/>
  <c r="BC231" i="100" s="1"/>
  <c r="BC154" i="100"/>
  <c r="BC186" i="100" s="1"/>
  <c r="BB308" i="100"/>
  <c r="BB278" i="100"/>
  <c r="BB279" i="100"/>
  <c r="BB185" i="100"/>
  <c r="BB284" i="100" s="1"/>
  <c r="BB183" i="100"/>
  <c r="BA296" i="100"/>
  <c r="BA544" i="100" s="1"/>
  <c r="BA303" i="100"/>
  <c r="BB187" i="100" l="1"/>
  <c r="BC286" i="100"/>
  <c r="BC287" i="100"/>
  <c r="BA335" i="100"/>
  <c r="BA508" i="100"/>
  <c r="BA507" i="100"/>
  <c r="BA340" i="100"/>
  <c r="BB184" i="100"/>
  <c r="AY38" i="108"/>
  <c r="AY69" i="108" s="1"/>
  <c r="BB296" i="100"/>
  <c r="BB544" i="100" s="1"/>
  <c r="AW144" i="108"/>
  <c r="AW123" i="108"/>
  <c r="BB304" i="100"/>
  <c r="BD200" i="100"/>
  <c r="BD231" i="100" s="1"/>
  <c r="BD154" i="100"/>
  <c r="BD186" i="100" s="1"/>
  <c r="AX123" i="108"/>
  <c r="AX144" i="108"/>
  <c r="BB295" i="100"/>
  <c r="BC183" i="100"/>
  <c r="BC278" i="100"/>
  <c r="BC279" i="100"/>
  <c r="BC185" i="100"/>
  <c r="BC284" i="100" s="1"/>
  <c r="BC308" i="100"/>
  <c r="BB303" i="100"/>
  <c r="BF163" i="100"/>
  <c r="BE155" i="100"/>
  <c r="BC296" i="100" l="1"/>
  <c r="BC544" i="100" s="1"/>
  <c r="BD286" i="100"/>
  <c r="BD287" i="100"/>
  <c r="BC184" i="100"/>
  <c r="BC304" i="100"/>
  <c r="BF155" i="100"/>
  <c r="BG163" i="100"/>
  <c r="BC295" i="100"/>
  <c r="BC303" i="100"/>
  <c r="BD183" i="100"/>
  <c r="BD185" i="100"/>
  <c r="BD284" i="100" s="1"/>
  <c r="BD308" i="100"/>
  <c r="BD279" i="100"/>
  <c r="BD278" i="100"/>
  <c r="BE200" i="100"/>
  <c r="BE231" i="100" s="1"/>
  <c r="BE154" i="100"/>
  <c r="BE186" i="100" s="1"/>
  <c r="AZ38" i="108"/>
  <c r="AZ69" i="108" s="1"/>
  <c r="BB340" i="100"/>
  <c r="BB507" i="100"/>
  <c r="BC187" i="100"/>
  <c r="BB508" i="100"/>
  <c r="BB335" i="100"/>
  <c r="AY97" i="108"/>
  <c r="AY98" i="108"/>
  <c r="AY124" i="108" s="1"/>
  <c r="BD296" i="100" l="1"/>
  <c r="BD544" i="100" s="1"/>
  <c r="BB38" i="108" s="1"/>
  <c r="BB69" i="108" s="1"/>
  <c r="BA38" i="108"/>
  <c r="BA69" i="108" s="1"/>
  <c r="BD187" i="100"/>
  <c r="BD304" i="100"/>
  <c r="BD508" i="100" s="1"/>
  <c r="BE286" i="100"/>
  <c r="BE287" i="100"/>
  <c r="BF200" i="100"/>
  <c r="BF231" i="100" s="1"/>
  <c r="BF154" i="100"/>
  <c r="BF186" i="100" s="1"/>
  <c r="BC340" i="100"/>
  <c r="BC507" i="100"/>
  <c r="BC335" i="100"/>
  <c r="BC508" i="100"/>
  <c r="AY144" i="108"/>
  <c r="AY123" i="108"/>
  <c r="AZ97" i="108"/>
  <c r="BD303" i="100"/>
  <c r="BD295" i="100"/>
  <c r="AZ98" i="108"/>
  <c r="AZ124" i="108" s="1"/>
  <c r="BE308" i="100"/>
  <c r="BE183" i="100"/>
  <c r="BE279" i="100"/>
  <c r="BE185" i="100"/>
  <c r="BE284" i="100" s="1"/>
  <c r="BE278" i="100"/>
  <c r="BD184" i="100"/>
  <c r="BH163" i="100"/>
  <c r="BG155" i="100"/>
  <c r="BD335" i="100" l="1"/>
  <c r="BE296" i="100"/>
  <c r="BE544" i="100" s="1"/>
  <c r="BB98" i="108"/>
  <c r="BB124" i="108" s="1"/>
  <c r="BH155" i="100"/>
  <c r="BI163" i="100"/>
  <c r="BE187" i="100"/>
  <c r="AZ123" i="108"/>
  <c r="AZ144" i="108"/>
  <c r="BA98" i="108"/>
  <c r="BA124" i="108" s="1"/>
  <c r="BA97" i="108"/>
  <c r="BF308" i="100"/>
  <c r="BF183" i="100"/>
  <c r="BF278" i="100"/>
  <c r="BF185" i="100"/>
  <c r="BF284" i="100" s="1"/>
  <c r="BF279" i="100"/>
  <c r="BE184" i="100"/>
  <c r="BG200" i="100"/>
  <c r="BG231" i="100" s="1"/>
  <c r="BG154" i="100"/>
  <c r="BE295" i="100"/>
  <c r="BD507" i="100"/>
  <c r="BD340" i="100"/>
  <c r="BF286" i="100"/>
  <c r="BF287" i="100"/>
  <c r="BE304" i="100"/>
  <c r="BE303" i="100"/>
  <c r="BF296" i="100" l="1"/>
  <c r="BF544" i="100" s="1"/>
  <c r="BF304" i="100"/>
  <c r="BF508" i="100" s="1"/>
  <c r="BC38" i="108"/>
  <c r="BC69" i="108" s="1"/>
  <c r="BA123" i="108"/>
  <c r="BA144" i="108"/>
  <c r="BF303" i="100"/>
  <c r="BG308" i="100"/>
  <c r="BG183" i="100"/>
  <c r="BG278" i="100"/>
  <c r="BG185" i="100"/>
  <c r="BG284" i="100" s="1"/>
  <c r="BG279" i="100"/>
  <c r="BG296" i="100" s="1"/>
  <c r="BG544" i="100" s="1"/>
  <c r="BF295" i="100"/>
  <c r="BB97" i="108"/>
  <c r="BF187" i="100"/>
  <c r="BI155" i="100"/>
  <c r="BJ163" i="100"/>
  <c r="BE340" i="100"/>
  <c r="BE507" i="100"/>
  <c r="BD38" i="108"/>
  <c r="BD69" i="108" s="1"/>
  <c r="BH154" i="100"/>
  <c r="BH186" i="100" s="1"/>
  <c r="BH200" i="100"/>
  <c r="BH231" i="100" s="1"/>
  <c r="BE335" i="100"/>
  <c r="BE508" i="100"/>
  <c r="BG186" i="100"/>
  <c r="BF184" i="100"/>
  <c r="BF335" i="100" l="1"/>
  <c r="BG187" i="100"/>
  <c r="BG295" i="100"/>
  <c r="BF507" i="100"/>
  <c r="BF340" i="100"/>
  <c r="BH308" i="100"/>
  <c r="BH183" i="100"/>
  <c r="BH278" i="100"/>
  <c r="BH279" i="100"/>
  <c r="BH185" i="100"/>
  <c r="BH284" i="100" s="1"/>
  <c r="BE38" i="108"/>
  <c r="BE69" i="108" s="1"/>
  <c r="BC98" i="108"/>
  <c r="BC124" i="108" s="1"/>
  <c r="BH286" i="100"/>
  <c r="BH287" i="100"/>
  <c r="BC97" i="108"/>
  <c r="BI154" i="100"/>
  <c r="BI200" i="100"/>
  <c r="BI231" i="100" s="1"/>
  <c r="BB144" i="108"/>
  <c r="BB123" i="108"/>
  <c r="BG287" i="100"/>
  <c r="BG304" i="100" s="1"/>
  <c r="BG286" i="100"/>
  <c r="BG303" i="100" s="1"/>
  <c r="BJ155" i="100"/>
  <c r="BK163" i="100"/>
  <c r="BG184" i="100"/>
  <c r="BD98" i="108"/>
  <c r="BD124" i="108" s="1"/>
  <c r="BH304" i="100" l="1"/>
  <c r="BH508" i="100" s="1"/>
  <c r="BH296" i="100"/>
  <c r="BH544" i="100" s="1"/>
  <c r="BF38" i="108" s="1"/>
  <c r="BF69" i="108" s="1"/>
  <c r="BH303" i="100"/>
  <c r="BH507" i="100" s="1"/>
  <c r="BH187" i="100"/>
  <c r="BG335" i="100"/>
  <c r="BG508" i="100"/>
  <c r="BI278" i="100"/>
  <c r="BI308" i="100"/>
  <c r="BI183" i="100"/>
  <c r="BI279" i="100"/>
  <c r="BI185" i="100"/>
  <c r="BI284" i="100" s="1"/>
  <c r="BC144" i="108"/>
  <c r="BC123" i="108"/>
  <c r="BK155" i="100"/>
  <c r="BL163" i="100"/>
  <c r="BG340" i="100"/>
  <c r="BG507" i="100"/>
  <c r="BH295" i="100"/>
  <c r="BD97" i="108"/>
  <c r="BJ200" i="100"/>
  <c r="BJ231" i="100" s="1"/>
  <c r="BJ154" i="100"/>
  <c r="BI186" i="100"/>
  <c r="BH184" i="100"/>
  <c r="BH335" i="100" l="1"/>
  <c r="BH340" i="100"/>
  <c r="BI296" i="100"/>
  <c r="BI544" i="100" s="1"/>
  <c r="BJ308" i="100"/>
  <c r="BJ183" i="100"/>
  <c r="BJ278" i="100"/>
  <c r="BJ279" i="100"/>
  <c r="BJ185" i="100"/>
  <c r="BJ284" i="100" s="1"/>
  <c r="BD144" i="108"/>
  <c r="BD123" i="108"/>
  <c r="BF97" i="108"/>
  <c r="BL155" i="100"/>
  <c r="BM163" i="100"/>
  <c r="BI187" i="100"/>
  <c r="BK200" i="100"/>
  <c r="BK231" i="100" s="1"/>
  <c r="BK154" i="100"/>
  <c r="BI286" i="100"/>
  <c r="BI303" i="100" s="1"/>
  <c r="BI287" i="100"/>
  <c r="BI304" i="100" s="1"/>
  <c r="BJ186" i="100"/>
  <c r="BE97" i="108"/>
  <c r="BF98" i="108"/>
  <c r="BF124" i="108" s="1"/>
  <c r="BI184" i="100"/>
  <c r="BI295" i="100"/>
  <c r="BE98" i="108"/>
  <c r="BE124" i="108" s="1"/>
  <c r="BG38" i="108" l="1"/>
  <c r="BG69" i="108" s="1"/>
  <c r="BJ187" i="100"/>
  <c r="BJ184" i="100"/>
  <c r="BJ287" i="100"/>
  <c r="BJ304" i="100" s="1"/>
  <c r="BJ286" i="100"/>
  <c r="BJ303" i="100" s="1"/>
  <c r="BJ296" i="100"/>
  <c r="BJ544" i="100" s="1"/>
  <c r="BE144" i="108"/>
  <c r="BE123" i="108"/>
  <c r="BK308" i="100"/>
  <c r="BK183" i="100"/>
  <c r="BK278" i="100"/>
  <c r="BK279" i="100"/>
  <c r="BK185" i="100"/>
  <c r="BK284" i="100" s="1"/>
  <c r="BM155" i="100"/>
  <c r="BN163" i="100"/>
  <c r="BN155" i="100" s="1"/>
  <c r="BI507" i="100"/>
  <c r="BI340" i="100"/>
  <c r="BL200" i="100"/>
  <c r="BL231" i="100" s="1"/>
  <c r="BL154" i="100"/>
  <c r="BL186" i="100" s="1"/>
  <c r="BI335" i="100"/>
  <c r="BI508" i="100"/>
  <c r="BK186" i="100"/>
  <c r="BF144" i="108"/>
  <c r="BF123" i="108"/>
  <c r="BJ295" i="100"/>
  <c r="BK287" i="100" l="1"/>
  <c r="BK304" i="100" s="1"/>
  <c r="BK286" i="100"/>
  <c r="BK303" i="100" s="1"/>
  <c r="BK184" i="100"/>
  <c r="BH38" i="108"/>
  <c r="BH69" i="108" s="1"/>
  <c r="BJ507" i="100"/>
  <c r="BJ340" i="100"/>
  <c r="BL183" i="100"/>
  <c r="BL308" i="100"/>
  <c r="BL185" i="100"/>
  <c r="BL284" i="100" s="1"/>
  <c r="BL278" i="100"/>
  <c r="BL279" i="100"/>
  <c r="BG97" i="108"/>
  <c r="BN154" i="100"/>
  <c r="BN186" i="100" s="1"/>
  <c r="BN200" i="100"/>
  <c r="BN231" i="100" s="1"/>
  <c r="BK295" i="100"/>
  <c r="BG98" i="108"/>
  <c r="BG124" i="108" s="1"/>
  <c r="BK296" i="100"/>
  <c r="BK544" i="100" s="1"/>
  <c r="BL286" i="100"/>
  <c r="BL287" i="100"/>
  <c r="BM154" i="100"/>
  <c r="BM200" i="100"/>
  <c r="BM231" i="100" s="1"/>
  <c r="BK187" i="100"/>
  <c r="BJ508" i="100"/>
  <c r="BJ335" i="100"/>
  <c r="BM183" i="100" l="1"/>
  <c r="BM279" i="100"/>
  <c r="BM185" i="100"/>
  <c r="BM284" i="100" s="1"/>
  <c r="BM278" i="100"/>
  <c r="BM308" i="100"/>
  <c r="BN286" i="100"/>
  <c r="BN287" i="100"/>
  <c r="BI38" i="108"/>
  <c r="BI69" i="108" s="1"/>
  <c r="BN183" i="100"/>
  <c r="BN279" i="100"/>
  <c r="BN185" i="100"/>
  <c r="BN284" i="100" s="1"/>
  <c r="BN308" i="100"/>
  <c r="BN278" i="100"/>
  <c r="BH97" i="108"/>
  <c r="BH98" i="108"/>
  <c r="BH124" i="108" s="1"/>
  <c r="BM186" i="100"/>
  <c r="BL304" i="100"/>
  <c r="BL296" i="100"/>
  <c r="BL544" i="100" s="1"/>
  <c r="BL187" i="100"/>
  <c r="BK340" i="100"/>
  <c r="BK507" i="100"/>
  <c r="BL295" i="100"/>
  <c r="BL303" i="100"/>
  <c r="BG144" i="108"/>
  <c r="BG123" i="108"/>
  <c r="BL184" i="100"/>
  <c r="BK335" i="100"/>
  <c r="BK508" i="100"/>
  <c r="BM296" i="100" l="1"/>
  <c r="BM544" i="100" s="1"/>
  <c r="BK38" i="108" s="1"/>
  <c r="BK69" i="108" s="1"/>
  <c r="BN303" i="100"/>
  <c r="BN340" i="100" s="1"/>
  <c r="BN296" i="100"/>
  <c r="BN544" i="100" s="1"/>
  <c r="BN304" i="100"/>
  <c r="BN508" i="100" s="1"/>
  <c r="BN184" i="100"/>
  <c r="BL340" i="100"/>
  <c r="BL507" i="100"/>
  <c r="BL335" i="100"/>
  <c r="BL508" i="100"/>
  <c r="BN295" i="100"/>
  <c r="BN187" i="100"/>
  <c r="BM295" i="100"/>
  <c r="BM287" i="100"/>
  <c r="BM286" i="100"/>
  <c r="BM184" i="100"/>
  <c r="BI98" i="108"/>
  <c r="BI124" i="108" s="1"/>
  <c r="BI97" i="108"/>
  <c r="BJ38" i="108"/>
  <c r="BJ69" i="108" s="1"/>
  <c r="BH123" i="108"/>
  <c r="BH144" i="108"/>
  <c r="BM187" i="100"/>
  <c r="K187" i="100" s="1" a="1"/>
  <c r="K187" i="100" s="1"/>
  <c r="BN507" i="100" l="1"/>
  <c r="BN335" i="100"/>
  <c r="BI144" i="108"/>
  <c r="BI123" i="108"/>
  <c r="BM303" i="100"/>
  <c r="K286" i="100" a="1"/>
  <c r="K286" i="100" s="1"/>
  <c r="BM304" i="100"/>
  <c r="K287" i="100" a="1"/>
  <c r="K287" i="100" s="1"/>
  <c r="BJ97" i="108"/>
  <c r="BJ98" i="108"/>
  <c r="BJ124" i="108" s="1"/>
  <c r="BM335" i="100" l="1"/>
  <c r="BM508" i="100"/>
  <c r="BJ144" i="108"/>
  <c r="BJ123" i="108"/>
  <c r="BM340" i="100"/>
  <c r="BM507" i="100"/>
  <c r="BK97" i="108" l="1"/>
  <c r="BK98" i="108"/>
  <c r="BK124" i="108" s="1"/>
  <c r="BK144" i="108" l="1"/>
  <c r="BK123" i="108"/>
  <c r="W237" i="100" l="1"/>
  <c r="W288" i="100" s="1"/>
  <c r="W233" i="100"/>
  <c r="W232" i="100" s="1"/>
  <c r="X232" i="100" s="1"/>
  <c r="X233" i="100" s="1"/>
  <c r="X234" i="100" s="1"/>
  <c r="X237" i="100" l="1"/>
  <c r="X288" i="100" s="1"/>
  <c r="W305" i="100"/>
  <c r="Y232" i="100"/>
  <c r="Y233" i="100" l="1"/>
  <c r="Y234" i="100" s="1"/>
  <c r="Z232" i="100"/>
  <c r="W506" i="100"/>
  <c r="W329" i="100"/>
  <c r="W542" i="100"/>
  <c r="X305" i="100"/>
  <c r="X542" i="100" l="1"/>
  <c r="X506" i="100"/>
  <c r="X329" i="100"/>
  <c r="U96" i="108"/>
  <c r="U122" i="108" s="1"/>
  <c r="Z233" i="100"/>
  <c r="Z234" i="100" s="1"/>
  <c r="AA232" i="100"/>
  <c r="U39" i="108"/>
  <c r="U70" i="108" s="1"/>
  <c r="Y237" i="100"/>
  <c r="Y288" i="100" s="1"/>
  <c r="V39" i="108" l="1"/>
  <c r="V70" i="108" s="1"/>
  <c r="AA233" i="100"/>
  <c r="AA234" i="100" s="1"/>
  <c r="AB232" i="100"/>
  <c r="Y305" i="100"/>
  <c r="Z237" i="100"/>
  <c r="Z288" i="100" s="1"/>
  <c r="V96" i="108"/>
  <c r="V122" i="108" s="1"/>
  <c r="Z305" i="100" l="1"/>
  <c r="Y329" i="100"/>
  <c r="Y506" i="100"/>
  <c r="Y542" i="100"/>
  <c r="AC232" i="100"/>
  <c r="AB233" i="100"/>
  <c r="AB234" i="100" s="1"/>
  <c r="AA237" i="100"/>
  <c r="AA288" i="100" s="1"/>
  <c r="W39" i="108" l="1"/>
  <c r="W70" i="108" s="1"/>
  <c r="AC233" i="100"/>
  <c r="AC234" i="100" s="1"/>
  <c r="AD232" i="100"/>
  <c r="Z506" i="100"/>
  <c r="Z329" i="100"/>
  <c r="Z542" i="100"/>
  <c r="AA305" i="100"/>
  <c r="W96" i="108"/>
  <c r="W122" i="108" s="1"/>
  <c r="AB237" i="100"/>
  <c r="AB288" i="100" s="1"/>
  <c r="AE232" i="100" l="1"/>
  <c r="AD233" i="100"/>
  <c r="AD234" i="100" s="1"/>
  <c r="AB305" i="100"/>
  <c r="AC237" i="100"/>
  <c r="AC288" i="100" s="1"/>
  <c r="AA506" i="100"/>
  <c r="AA329" i="100"/>
  <c r="AA542" i="100"/>
  <c r="X39" i="108"/>
  <c r="X70" i="108" s="1"/>
  <c r="X96" i="108"/>
  <c r="X122" i="108" s="1"/>
  <c r="Y96" i="108" l="1"/>
  <c r="Y122" i="108" s="1"/>
  <c r="Y39" i="108"/>
  <c r="Y70" i="108" s="1"/>
  <c r="AC305" i="100"/>
  <c r="AD237" i="100"/>
  <c r="AD288" i="100" s="1"/>
  <c r="AE233" i="100"/>
  <c r="AE234" i="100" s="1"/>
  <c r="AF232" i="100"/>
  <c r="AB542" i="100"/>
  <c r="AB329" i="100"/>
  <c r="AB506" i="100"/>
  <c r="AF233" i="100" l="1"/>
  <c r="AF234" i="100" s="1"/>
  <c r="AG232" i="100"/>
  <c r="Z39" i="108"/>
  <c r="Z70" i="108" s="1"/>
  <c r="AE237" i="100"/>
  <c r="AE288" i="100" s="1"/>
  <c r="AD305" i="100"/>
  <c r="AC506" i="100"/>
  <c r="AC542" i="100"/>
  <c r="AC329" i="100"/>
  <c r="Z96" i="108"/>
  <c r="Z122" i="108" s="1"/>
  <c r="AA96" i="108" l="1"/>
  <c r="AA122" i="108" s="1"/>
  <c r="AF237" i="100"/>
  <c r="AF288" i="100" s="1"/>
  <c r="AD542" i="100"/>
  <c r="AD329" i="100"/>
  <c r="AD506" i="100"/>
  <c r="AA39" i="108"/>
  <c r="AA70" i="108" s="1"/>
  <c r="AE305" i="100"/>
  <c r="AG233" i="100"/>
  <c r="AG234" i="100" s="1"/>
  <c r="AH232" i="100"/>
  <c r="AI232" i="100" l="1"/>
  <c r="AH233" i="100"/>
  <c r="AH234" i="100" s="1"/>
  <c r="AG237" i="100"/>
  <c r="AG288" i="100" s="1"/>
  <c r="AE329" i="100"/>
  <c r="AE506" i="100"/>
  <c r="AE542" i="100"/>
  <c r="AB39" i="108"/>
  <c r="AB70" i="108" s="1"/>
  <c r="AF305" i="100"/>
  <c r="AB96" i="108"/>
  <c r="AB122" i="108" s="1"/>
  <c r="AF506" i="100" l="1"/>
  <c r="AF329" i="100"/>
  <c r="AF542" i="100"/>
  <c r="AH237" i="100"/>
  <c r="AH288" i="100" s="1"/>
  <c r="AJ232" i="100"/>
  <c r="AI233" i="100"/>
  <c r="AI234" i="100" s="1"/>
  <c r="AC39" i="108"/>
  <c r="AC70" i="108" s="1"/>
  <c r="AG305" i="100"/>
  <c r="AC96" i="108"/>
  <c r="AC122" i="108" s="1"/>
  <c r="AG329" i="100" l="1"/>
  <c r="AG506" i="100"/>
  <c r="AG542" i="100"/>
  <c r="AI237" i="100"/>
  <c r="AI288" i="100" s="1"/>
  <c r="AJ233" i="100"/>
  <c r="AJ234" i="100" s="1"/>
  <c r="AK232" i="100"/>
  <c r="AH305" i="100"/>
  <c r="AD39" i="108"/>
  <c r="AD70" i="108" s="1"/>
  <c r="AD96" i="108"/>
  <c r="AD122" i="108" s="1"/>
  <c r="AI305" i="100" l="1"/>
  <c r="AH542" i="100"/>
  <c r="AH329" i="100"/>
  <c r="AH506" i="100"/>
  <c r="AE39" i="108"/>
  <c r="AE70" i="108" s="1"/>
  <c r="AK233" i="100"/>
  <c r="AK234" i="100" s="1"/>
  <c r="AL232" i="100"/>
  <c r="AE96" i="108"/>
  <c r="AE122" i="108" s="1"/>
  <c r="AJ237" i="100"/>
  <c r="AJ288" i="100" s="1"/>
  <c r="AM232" i="100" l="1"/>
  <c r="AL233" i="100"/>
  <c r="AL234" i="100" s="1"/>
  <c r="AJ305" i="100"/>
  <c r="AK237" i="100"/>
  <c r="AK288" i="100" s="1"/>
  <c r="AF39" i="108"/>
  <c r="AF70" i="108" s="1"/>
  <c r="AI542" i="100"/>
  <c r="AI506" i="100"/>
  <c r="AI329" i="100"/>
  <c r="AF96" i="108"/>
  <c r="AF122" i="108" s="1"/>
  <c r="AL237" i="100" l="1"/>
  <c r="AL288" i="100" s="1"/>
  <c r="AN232" i="100"/>
  <c r="AM233" i="100"/>
  <c r="AM234" i="100" s="1"/>
  <c r="AG96" i="108"/>
  <c r="AG122" i="108" s="1"/>
  <c r="AJ542" i="100"/>
  <c r="AJ329" i="100"/>
  <c r="AJ506" i="100"/>
  <c r="AG39" i="108"/>
  <c r="AG70" i="108" s="1"/>
  <c r="AK305" i="100"/>
  <c r="AK329" i="100" l="1"/>
  <c r="AK542" i="100"/>
  <c r="AK506" i="100"/>
  <c r="AH96" i="108"/>
  <c r="AH122" i="108" s="1"/>
  <c r="AM237" i="100"/>
  <c r="AM288" i="100" s="1"/>
  <c r="AO232" i="100"/>
  <c r="AN233" i="100"/>
  <c r="AN234" i="100" s="1"/>
  <c r="AH39" i="108"/>
  <c r="AH70" i="108" s="1"/>
  <c r="AL305" i="100"/>
  <c r="AM305" i="100" l="1"/>
  <c r="AI96" i="108"/>
  <c r="AI122" i="108" s="1"/>
  <c r="AL329" i="100"/>
  <c r="AL506" i="100"/>
  <c r="AL542" i="100"/>
  <c r="AN237" i="100"/>
  <c r="AN288" i="100" s="1"/>
  <c r="AP232" i="100"/>
  <c r="AO233" i="100"/>
  <c r="AO234" i="100" s="1"/>
  <c r="AI39" i="108"/>
  <c r="AI70" i="108" s="1"/>
  <c r="AO237" i="100" l="1"/>
  <c r="AO288" i="100" s="1"/>
  <c r="AN305" i="100"/>
  <c r="AP233" i="100"/>
  <c r="AP234" i="100" s="1"/>
  <c r="AQ232" i="100"/>
  <c r="AM329" i="100"/>
  <c r="AM542" i="100"/>
  <c r="AM506" i="100"/>
  <c r="AJ39" i="108"/>
  <c r="AJ70" i="108" s="1"/>
  <c r="AJ96" i="108"/>
  <c r="AJ122" i="108" s="1"/>
  <c r="AK39" i="108" l="1"/>
  <c r="AK70" i="108" s="1"/>
  <c r="AP237" i="100"/>
  <c r="AP288" i="100" s="1"/>
  <c r="AN329" i="100"/>
  <c r="AN506" i="100"/>
  <c r="AN542" i="100"/>
  <c r="AK96" i="108"/>
  <c r="AK122" i="108" s="1"/>
  <c r="AR232" i="100"/>
  <c r="AQ233" i="100"/>
  <c r="AQ234" i="100" s="1"/>
  <c r="AO305" i="100"/>
  <c r="AQ237" i="100" l="1"/>
  <c r="AQ288" i="100" s="1"/>
  <c r="AO506" i="100"/>
  <c r="AO542" i="100"/>
  <c r="AO329" i="100"/>
  <c r="AS232" i="100"/>
  <c r="AR233" i="100"/>
  <c r="AR234" i="100" s="1"/>
  <c r="AL39" i="108"/>
  <c r="AL70" i="108" s="1"/>
  <c r="AP305" i="100"/>
  <c r="AL96" i="108"/>
  <c r="AL122" i="108" s="1"/>
  <c r="AT232" i="100" l="1"/>
  <c r="AS233" i="100"/>
  <c r="AS234" i="100" s="1"/>
  <c r="AM39" i="108"/>
  <c r="AM70" i="108" s="1"/>
  <c r="AQ305" i="100"/>
  <c r="AP329" i="100"/>
  <c r="AP542" i="100"/>
  <c r="AP506" i="100"/>
  <c r="AR237" i="100"/>
  <c r="AR288" i="100" s="1"/>
  <c r="AM96" i="108"/>
  <c r="AM122" i="108" s="1"/>
  <c r="AS237" i="100" l="1"/>
  <c r="AS288" i="100" s="1"/>
  <c r="AR305" i="100"/>
  <c r="AN96" i="108"/>
  <c r="AN122" i="108" s="1"/>
  <c r="AQ329" i="100"/>
  <c r="AQ542" i="100"/>
  <c r="AQ506" i="100"/>
  <c r="AU232" i="100"/>
  <c r="AT233" i="100"/>
  <c r="AT234" i="100" s="1"/>
  <c r="AN39" i="108"/>
  <c r="AN70" i="108" s="1"/>
  <c r="AU233" i="100" l="1"/>
  <c r="AU234" i="100" s="1"/>
  <c r="AV232" i="100"/>
  <c r="AO96" i="108"/>
  <c r="AO122" i="108" s="1"/>
  <c r="AT237" i="100"/>
  <c r="AT288" i="100" s="1"/>
  <c r="AO39" i="108"/>
  <c r="AO70" i="108" s="1"/>
  <c r="AR506" i="100"/>
  <c r="AR329" i="100"/>
  <c r="AR542" i="100"/>
  <c r="AS305" i="100"/>
  <c r="AP96" i="108" l="1"/>
  <c r="AP122" i="108" s="1"/>
  <c r="AT305" i="100"/>
  <c r="AV233" i="100"/>
  <c r="AV234" i="100" s="1"/>
  <c r="AW232" i="100"/>
  <c r="AU237" i="100"/>
  <c r="AU288" i="100" s="1"/>
  <c r="AS329" i="100"/>
  <c r="AS506" i="100"/>
  <c r="AS542" i="100"/>
  <c r="AP39" i="108"/>
  <c r="AP70" i="108" s="1"/>
  <c r="AQ96" i="108" l="1"/>
  <c r="AQ122" i="108" s="1"/>
  <c r="AU305" i="100"/>
  <c r="AW233" i="100"/>
  <c r="AW234" i="100" s="1"/>
  <c r="AX232" i="100"/>
  <c r="AQ39" i="108"/>
  <c r="AQ70" i="108" s="1"/>
  <c r="AV237" i="100"/>
  <c r="AV288" i="100" s="1"/>
  <c r="AT329" i="100"/>
  <c r="AT542" i="100"/>
  <c r="AT506" i="100"/>
  <c r="AR96" i="108" l="1"/>
  <c r="AR122" i="108" s="1"/>
  <c r="AR39" i="108"/>
  <c r="AR70" i="108" s="1"/>
  <c r="AY232" i="100"/>
  <c r="AX233" i="100"/>
  <c r="AX234" i="100" s="1"/>
  <c r="AV305" i="100"/>
  <c r="AW237" i="100"/>
  <c r="AW288" i="100" s="1"/>
  <c r="AU506" i="100"/>
  <c r="AU329" i="100"/>
  <c r="AU542" i="100"/>
  <c r="AX237" i="100" l="1"/>
  <c r="AX288" i="100" s="1"/>
  <c r="AS96" i="108"/>
  <c r="AS122" i="108" s="1"/>
  <c r="AW305" i="100"/>
  <c r="AZ232" i="100"/>
  <c r="AY233" i="100"/>
  <c r="AY234" i="100" s="1"/>
  <c r="AS39" i="108"/>
  <c r="AS70" i="108" s="1"/>
  <c r="AV329" i="100"/>
  <c r="AV542" i="100"/>
  <c r="AV506" i="100"/>
  <c r="AX305" i="100" l="1"/>
  <c r="AT39" i="108"/>
  <c r="AT70" i="108" s="1"/>
  <c r="AT96" i="108"/>
  <c r="AT122" i="108" s="1"/>
  <c r="AY237" i="100"/>
  <c r="AY288" i="100" s="1"/>
  <c r="AW542" i="100"/>
  <c r="AW506" i="100"/>
  <c r="AW329" i="100"/>
  <c r="AZ233" i="100"/>
  <c r="AZ234" i="100" s="1"/>
  <c r="BA232" i="100"/>
  <c r="AZ237" i="100" l="1"/>
  <c r="AZ288" i="100" s="1"/>
  <c r="AU96" i="108"/>
  <c r="AU122" i="108" s="1"/>
  <c r="AY305" i="100"/>
  <c r="BB232" i="100"/>
  <c r="BA233" i="100"/>
  <c r="BA234" i="100" s="1"/>
  <c r="AU39" i="108"/>
  <c r="AU70" i="108" s="1"/>
  <c r="AX329" i="100"/>
  <c r="AX506" i="100"/>
  <c r="AX542" i="100"/>
  <c r="AV39" i="108" l="1"/>
  <c r="AV70" i="108" s="1"/>
  <c r="AY506" i="100"/>
  <c r="AY542" i="100"/>
  <c r="AY329" i="100"/>
  <c r="AZ305" i="100"/>
  <c r="BA237" i="100"/>
  <c r="BA288" i="100" s="1"/>
  <c r="AV96" i="108"/>
  <c r="AV122" i="108" s="1"/>
  <c r="BB233" i="100"/>
  <c r="BB234" i="100" s="1"/>
  <c r="BC232" i="100"/>
  <c r="BB237" i="100" l="1"/>
  <c r="BB288" i="100" s="1"/>
  <c r="BA305" i="100"/>
  <c r="AZ329" i="100"/>
  <c r="AZ506" i="100"/>
  <c r="AZ542" i="100"/>
  <c r="AW39" i="108"/>
  <c r="AW70" i="108" s="1"/>
  <c r="BD232" i="100"/>
  <c r="BC233" i="100"/>
  <c r="BC234" i="100" s="1"/>
  <c r="AW96" i="108"/>
  <c r="AW122" i="108" s="1"/>
  <c r="BC237" i="100" l="1"/>
  <c r="BC288" i="100" s="1"/>
  <c r="BA329" i="100"/>
  <c r="BA542" i="100"/>
  <c r="BA506" i="100"/>
  <c r="BE232" i="100"/>
  <c r="BD233" i="100"/>
  <c r="BD234" i="100" s="1"/>
  <c r="AX96" i="108"/>
  <c r="AX122" i="108" s="1"/>
  <c r="AX39" i="108"/>
  <c r="AX70" i="108" s="1"/>
  <c r="BB305" i="100"/>
  <c r="AY96" i="108" l="1"/>
  <c r="AY122" i="108" s="1"/>
  <c r="BD237" i="100"/>
  <c r="BD288" i="100" s="1"/>
  <c r="AY39" i="108"/>
  <c r="AY70" i="108" s="1"/>
  <c r="BC305" i="100"/>
  <c r="BF232" i="100"/>
  <c r="BE233" i="100"/>
  <c r="BE234" i="100" s="1"/>
  <c r="BB542" i="100"/>
  <c r="BB506" i="100"/>
  <c r="BB329" i="100"/>
  <c r="BF233" i="100" l="1"/>
  <c r="BF234" i="100" s="1"/>
  <c r="BG232" i="100"/>
  <c r="AZ96" i="108"/>
  <c r="AZ122" i="108" s="1"/>
  <c r="BD305" i="100"/>
  <c r="AZ39" i="108"/>
  <c r="AZ70" i="108" s="1"/>
  <c r="BE237" i="100"/>
  <c r="BE288" i="100" s="1"/>
  <c r="BC329" i="100"/>
  <c r="BC542" i="100"/>
  <c r="BC506" i="100"/>
  <c r="BE305" i="100" l="1"/>
  <c r="BF237" i="100"/>
  <c r="BF288" i="100" s="1"/>
  <c r="BA96" i="108"/>
  <c r="BA122" i="108" s="1"/>
  <c r="BD542" i="100"/>
  <c r="BD329" i="100"/>
  <c r="BD506" i="100"/>
  <c r="BA39" i="108"/>
  <c r="BA70" i="108" s="1"/>
  <c r="BG233" i="100"/>
  <c r="BG234" i="100" s="1"/>
  <c r="BH232" i="100"/>
  <c r="BB96" i="108" l="1"/>
  <c r="BB122" i="108" s="1"/>
  <c r="BF305" i="100"/>
  <c r="BE542" i="100"/>
  <c r="BE329" i="100"/>
  <c r="BE506" i="100"/>
  <c r="BI232" i="100"/>
  <c r="BH233" i="100"/>
  <c r="BH234" i="100" s="1"/>
  <c r="BB39" i="108"/>
  <c r="BB70" i="108" s="1"/>
  <c r="BG237" i="100"/>
  <c r="BG288" i="100" s="1"/>
  <c r="BF542" i="100" l="1"/>
  <c r="BF329" i="100"/>
  <c r="BF506" i="100"/>
  <c r="BG305" i="100"/>
  <c r="BH237" i="100"/>
  <c r="BH288" i="100" s="1"/>
  <c r="BI233" i="100"/>
  <c r="BI234" i="100" s="1"/>
  <c r="BJ232" i="100"/>
  <c r="BC96" i="108"/>
  <c r="BC122" i="108" s="1"/>
  <c r="BC39" i="108"/>
  <c r="BC70" i="108" s="1"/>
  <c r="BK232" i="100" l="1"/>
  <c r="BJ233" i="100"/>
  <c r="BJ234" i="100" s="1"/>
  <c r="BG542" i="100"/>
  <c r="BG506" i="100"/>
  <c r="BG329" i="100"/>
  <c r="BI237" i="100"/>
  <c r="BI288" i="100" s="1"/>
  <c r="BD96" i="108"/>
  <c r="BD122" i="108" s="1"/>
  <c r="BD39" i="108"/>
  <c r="BD70" i="108" s="1"/>
  <c r="BH305" i="100"/>
  <c r="BL232" i="100" l="1"/>
  <c r="BK233" i="100"/>
  <c r="BK234" i="100" s="1"/>
  <c r="BH329" i="100"/>
  <c r="BH542" i="100"/>
  <c r="BH506" i="100"/>
  <c r="BI305" i="100"/>
  <c r="BE96" i="108"/>
  <c r="BE122" i="108" s="1"/>
  <c r="BE39" i="108"/>
  <c r="BE70" i="108" s="1"/>
  <c r="BJ237" i="100"/>
  <c r="BJ288" i="100" s="1"/>
  <c r="BJ305" i="100" l="1"/>
  <c r="BF39" i="108"/>
  <c r="BF70" i="108" s="1"/>
  <c r="BK237" i="100"/>
  <c r="BK288" i="100" s="1"/>
  <c r="BI542" i="100"/>
  <c r="BI329" i="100"/>
  <c r="BI506" i="100"/>
  <c r="BM232" i="100"/>
  <c r="BL233" i="100"/>
  <c r="BL234" i="100" s="1"/>
  <c r="BF96" i="108"/>
  <c r="BF122" i="108" s="1"/>
  <c r="BJ329" i="100" l="1"/>
  <c r="BJ542" i="100"/>
  <c r="BJ506" i="100"/>
  <c r="BL237" i="100"/>
  <c r="BL288" i="100" s="1"/>
  <c r="BG96" i="108"/>
  <c r="BG122" i="108" s="1"/>
  <c r="BG39" i="108"/>
  <c r="BG70" i="108" s="1"/>
  <c r="BN232" i="100"/>
  <c r="BN233" i="100" s="1"/>
  <c r="BN234" i="100" s="1"/>
  <c r="BM233" i="100"/>
  <c r="BM234" i="100" s="1"/>
  <c r="BK305" i="100"/>
  <c r="BH96" i="108" l="1"/>
  <c r="BH122" i="108" s="1"/>
  <c r="BM237" i="100"/>
  <c r="BM288" i="100" s="1"/>
  <c r="BH39" i="108"/>
  <c r="BH70" i="108" s="1"/>
  <c r="BK542" i="100"/>
  <c r="BK329" i="100"/>
  <c r="BK506" i="100"/>
  <c r="BN237" i="100"/>
  <c r="BN288" i="100" s="1"/>
  <c r="BL305" i="100"/>
  <c r="BI96" i="108" l="1"/>
  <c r="BI122" i="108" s="1"/>
  <c r="BL329" i="100"/>
  <c r="BL506" i="100"/>
  <c r="BL542" i="100"/>
  <c r="BM305" i="100"/>
  <c r="K288" i="100" a="1"/>
  <c r="K288" i="100" s="1"/>
  <c r="BI39" i="108"/>
  <c r="BI70" i="108" s="1"/>
  <c r="BN305" i="100"/>
  <c r="BJ96" i="108" l="1"/>
  <c r="BJ122" i="108" s="1"/>
  <c r="BJ39" i="108"/>
  <c r="BJ70" i="108" s="1"/>
  <c r="BN506" i="100"/>
  <c r="BN542" i="100"/>
  <c r="BN329" i="100"/>
  <c r="BM329" i="100"/>
  <c r="BM506" i="100"/>
  <c r="BM542" i="100"/>
  <c r="BK39" i="108" l="1"/>
  <c r="BK70" i="108" s="1"/>
  <c r="BK96" i="108"/>
  <c r="BK122" i="108" s="1"/>
  <c r="V247" i="100" l="1"/>
  <c r="V248" i="100" s="1"/>
  <c r="V249" i="100" s="1"/>
  <c r="BP246" i="100"/>
  <c r="V253" i="100"/>
  <c r="V254" i="100" s="1"/>
  <c r="V255" i="100" s="1"/>
  <c r="BP253" i="100" l="1"/>
  <c r="BQ253" i="100" s="1"/>
  <c r="BG253" i="100" s="1"/>
  <c r="BG254" i="100" s="1"/>
  <c r="BG255" i="100" s="1"/>
  <c r="V259" i="100"/>
  <c r="V261" i="100" s="1"/>
  <c r="BQ246" i="100"/>
  <c r="AU246" i="100" s="1"/>
  <c r="AU247" i="100" s="1"/>
  <c r="V256" i="100"/>
  <c r="BM253" i="100" l="1"/>
  <c r="BM254" i="100" s="1"/>
  <c r="BM255" i="100" s="1"/>
  <c r="BM256" i="100" s="1"/>
  <c r="AH253" i="100"/>
  <c r="AH254" i="100" s="1"/>
  <c r="AH255" i="100" s="1"/>
  <c r="AH256" i="100" s="1"/>
  <c r="AT253" i="100"/>
  <c r="AT254" i="100" s="1"/>
  <c r="AT255" i="100" s="1"/>
  <c r="AT256" i="100" s="1"/>
  <c r="AM253" i="100"/>
  <c r="AM254" i="100" s="1"/>
  <c r="AM255" i="100" s="1"/>
  <c r="AM256" i="100" s="1"/>
  <c r="AE253" i="100"/>
  <c r="AE254" i="100" s="1"/>
  <c r="AE255" i="100" s="1"/>
  <c r="AE256" i="100" s="1"/>
  <c r="V260" i="100"/>
  <c r="V262" i="100" s="1"/>
  <c r="Z253" i="100"/>
  <c r="Z254" i="100" s="1"/>
  <c r="Z255" i="100" s="1"/>
  <c r="Z256" i="100" s="1"/>
  <c r="AB253" i="100"/>
  <c r="AB254" i="100" s="1"/>
  <c r="AB255" i="100" s="1"/>
  <c r="AB256" i="100" s="1"/>
  <c r="S253" i="100"/>
  <c r="S254" i="100" s="1"/>
  <c r="S255" i="100" s="1"/>
  <c r="S256" i="100" s="1"/>
  <c r="R253" i="100"/>
  <c r="R254" i="100" s="1"/>
  <c r="R255" i="100" s="1"/>
  <c r="R256" i="100" s="1"/>
  <c r="AG253" i="100"/>
  <c r="AG254" i="100" s="1"/>
  <c r="AG255" i="100" s="1"/>
  <c r="AG256" i="100" s="1"/>
  <c r="BJ253" i="100"/>
  <c r="BJ254" i="100" s="1"/>
  <c r="BJ255" i="100" s="1"/>
  <c r="BJ256" i="100" s="1"/>
  <c r="BN253" i="100"/>
  <c r="BN254" i="100" s="1"/>
  <c r="BN255" i="100" s="1"/>
  <c r="BN256" i="100" s="1"/>
  <c r="BI253" i="100"/>
  <c r="BI254" i="100" s="1"/>
  <c r="BI255" i="100" s="1"/>
  <c r="BI256" i="100" s="1"/>
  <c r="AQ253" i="100"/>
  <c r="AQ254" i="100" s="1"/>
  <c r="AQ255" i="100" s="1"/>
  <c r="AQ256" i="100" s="1"/>
  <c r="BL253" i="100"/>
  <c r="BL254" i="100" s="1"/>
  <c r="BL255" i="100" s="1"/>
  <c r="BL256" i="100" s="1"/>
  <c r="U253" i="100"/>
  <c r="U254" i="100" s="1"/>
  <c r="U255" i="100" s="1"/>
  <c r="U256" i="100" s="1"/>
  <c r="W253" i="100"/>
  <c r="W254" i="100" s="1"/>
  <c r="W255" i="100" s="1"/>
  <c r="W256" i="100" s="1"/>
  <c r="BB253" i="100"/>
  <c r="BB254" i="100" s="1"/>
  <c r="BB255" i="100" s="1"/>
  <c r="BB256" i="100" s="1"/>
  <c r="AX253" i="100"/>
  <c r="AX254" i="100" s="1"/>
  <c r="AX255" i="100" s="1"/>
  <c r="AX256" i="100" s="1"/>
  <c r="AV253" i="100"/>
  <c r="AV254" i="100" s="1"/>
  <c r="AV255" i="100" s="1"/>
  <c r="AV256" i="100" s="1"/>
  <c r="BF253" i="100"/>
  <c r="BF254" i="100" s="1"/>
  <c r="BF255" i="100" s="1"/>
  <c r="BF256" i="100" s="1"/>
  <c r="AO253" i="100"/>
  <c r="AO254" i="100" s="1"/>
  <c r="AO255" i="100" s="1"/>
  <c r="AO256" i="100" s="1"/>
  <c r="BG256" i="100"/>
  <c r="AU248" i="100"/>
  <c r="AU249" i="100" s="1"/>
  <c r="AM246" i="100"/>
  <c r="AM247" i="100" s="1"/>
  <c r="BI246" i="100"/>
  <c r="BI247" i="100" s="1"/>
  <c r="BB246" i="100"/>
  <c r="BB247" i="100" s="1"/>
  <c r="S246" i="100"/>
  <c r="S247" i="100" s="1"/>
  <c r="AC246" i="100"/>
  <c r="AC247" i="100" s="1"/>
  <c r="BC246" i="100"/>
  <c r="BC247" i="100" s="1"/>
  <c r="AI246" i="100"/>
  <c r="AI247" i="100" s="1"/>
  <c r="AS246" i="100"/>
  <c r="AS247" i="100" s="1"/>
  <c r="AJ246" i="100"/>
  <c r="AJ247" i="100" s="1"/>
  <c r="BD246" i="100"/>
  <c r="BD247" i="100" s="1"/>
  <c r="U246" i="100"/>
  <c r="U247" i="100" s="1"/>
  <c r="Z246" i="100"/>
  <c r="Z247" i="100" s="1"/>
  <c r="AE246" i="100"/>
  <c r="AE247" i="100" s="1"/>
  <c r="BM246" i="100"/>
  <c r="BM247" i="100" s="1"/>
  <c r="AX246" i="100"/>
  <c r="AX247" i="100" s="1"/>
  <c r="AR246" i="100"/>
  <c r="AR247" i="100" s="1"/>
  <c r="AZ246" i="100"/>
  <c r="AZ247" i="100" s="1"/>
  <c r="T246" i="100"/>
  <c r="AK246" i="100"/>
  <c r="AK247" i="100" s="1"/>
  <c r="AF246" i="100"/>
  <c r="AF247" i="100" s="1"/>
  <c r="BK246" i="100"/>
  <c r="BK247" i="100" s="1"/>
  <c r="AN246" i="100"/>
  <c r="AN247" i="100" s="1"/>
  <c r="AQ246" i="100"/>
  <c r="AQ247" i="100" s="1"/>
  <c r="AT246" i="100"/>
  <c r="AT247" i="100" s="1"/>
  <c r="BH246" i="100"/>
  <c r="BH247" i="100" s="1"/>
  <c r="AB246" i="100"/>
  <c r="AB247" i="100" s="1"/>
  <c r="BL246" i="100"/>
  <c r="BL247" i="100" s="1"/>
  <c r="AD246" i="100"/>
  <c r="AD247" i="100" s="1"/>
  <c r="BA246" i="100"/>
  <c r="BA247" i="100" s="1"/>
  <c r="BF246" i="100"/>
  <c r="BF247" i="100" s="1"/>
  <c r="AV246" i="100"/>
  <c r="AV247" i="100" s="1"/>
  <c r="BN246" i="100"/>
  <c r="BN247" i="100" s="1"/>
  <c r="BJ246" i="100"/>
  <c r="BJ247" i="100" s="1"/>
  <c r="AO246" i="100"/>
  <c r="AO247" i="100" s="1"/>
  <c r="AY246" i="100"/>
  <c r="AY247" i="100" s="1"/>
  <c r="BE246" i="100"/>
  <c r="BE247" i="100" s="1"/>
  <c r="AW246" i="100"/>
  <c r="AW247" i="100" s="1"/>
  <c r="AS253" i="100"/>
  <c r="AS254" i="100" s="1"/>
  <c r="AS255" i="100" s="1"/>
  <c r="BA253" i="100"/>
  <c r="BA254" i="100" s="1"/>
  <c r="BA255" i="100" s="1"/>
  <c r="BD253" i="100"/>
  <c r="BD254" i="100" s="1"/>
  <c r="BD255" i="100" s="1"/>
  <c r="AK253" i="100"/>
  <c r="AK254" i="100" s="1"/>
  <c r="AK255" i="100" s="1"/>
  <c r="AA253" i="100"/>
  <c r="AA254" i="100" s="1"/>
  <c r="AA255" i="100" s="1"/>
  <c r="Y253" i="100"/>
  <c r="Y254" i="100" s="1"/>
  <c r="Y255" i="100" s="1"/>
  <c r="AU253" i="100"/>
  <c r="AU254" i="100" s="1"/>
  <c r="AU255" i="100" s="1"/>
  <c r="BH253" i="100"/>
  <c r="BH254" i="100" s="1"/>
  <c r="BH255" i="100" s="1"/>
  <c r="AL253" i="100"/>
  <c r="AL254" i="100" s="1"/>
  <c r="AL255" i="100" s="1"/>
  <c r="AR253" i="100"/>
  <c r="AR254" i="100" s="1"/>
  <c r="AR255" i="100" s="1"/>
  <c r="BE253" i="100"/>
  <c r="BE254" i="100" s="1"/>
  <c r="BE255" i="100" s="1"/>
  <c r="AC253" i="100"/>
  <c r="AC254" i="100" s="1"/>
  <c r="AC255" i="100" s="1"/>
  <c r="AJ253" i="100"/>
  <c r="AJ254" i="100" s="1"/>
  <c r="AJ255" i="100" s="1"/>
  <c r="AI253" i="100"/>
  <c r="AI254" i="100" s="1"/>
  <c r="AI255" i="100" s="1"/>
  <c r="AZ253" i="100"/>
  <c r="AZ254" i="100" s="1"/>
  <c r="AZ255" i="100" s="1"/>
  <c r="AW253" i="100"/>
  <c r="AW254" i="100" s="1"/>
  <c r="AW255" i="100" s="1"/>
  <c r="BK253" i="100"/>
  <c r="BK254" i="100" s="1"/>
  <c r="BK255" i="100" s="1"/>
  <c r="AN253" i="100"/>
  <c r="AN254" i="100" s="1"/>
  <c r="AN255" i="100" s="1"/>
  <c r="AY253" i="100"/>
  <c r="AY254" i="100" s="1"/>
  <c r="AY255" i="100" s="1"/>
  <c r="AF253" i="100"/>
  <c r="AF254" i="100" s="1"/>
  <c r="AF255" i="100" s="1"/>
  <c r="AP253" i="100"/>
  <c r="AP254" i="100" s="1"/>
  <c r="AP255" i="100" s="1"/>
  <c r="X253" i="100"/>
  <c r="X254" i="100" s="1"/>
  <c r="X255" i="100" s="1"/>
  <c r="AD253" i="100"/>
  <c r="AD254" i="100" s="1"/>
  <c r="AD255" i="100" s="1"/>
  <c r="BC253" i="100"/>
  <c r="BC254" i="100" s="1"/>
  <c r="BC255" i="100" s="1"/>
  <c r="BG246" i="100"/>
  <c r="BG247" i="100" s="1"/>
  <c r="AL246" i="100"/>
  <c r="AL247" i="100" s="1"/>
  <c r="AH246" i="100"/>
  <c r="AH247" i="100" s="1"/>
  <c r="R246" i="100"/>
  <c r="R247" i="100" s="1"/>
  <c r="X246" i="100"/>
  <c r="X247" i="100" s="1"/>
  <c r="Y246" i="100"/>
  <c r="Y247" i="100" s="1"/>
  <c r="AG246" i="100"/>
  <c r="AG247" i="100" s="1"/>
  <c r="W246" i="100"/>
  <c r="W247" i="100" s="1"/>
  <c r="AA246" i="100"/>
  <c r="AA247" i="100" s="1"/>
  <c r="V290" i="100"/>
  <c r="V307" i="100" s="1"/>
  <c r="V265" i="100"/>
  <c r="AP246" i="100"/>
  <c r="AP247" i="100" s="1"/>
  <c r="V321" i="100" l="1"/>
  <c r="V289" i="100"/>
  <c r="V266" i="100"/>
  <c r="AG248" i="100"/>
  <c r="AG249" i="100" s="1"/>
  <c r="AG259" i="100"/>
  <c r="AH259" i="100"/>
  <c r="AH248" i="100"/>
  <c r="AH249" i="100" s="1"/>
  <c r="AD256" i="100"/>
  <c r="AY256" i="100"/>
  <c r="AZ256" i="100"/>
  <c r="BE256" i="100"/>
  <c r="AU256" i="100"/>
  <c r="BD256" i="100"/>
  <c r="BJ248" i="100"/>
  <c r="BJ249" i="100" s="1"/>
  <c r="BJ259" i="100"/>
  <c r="BJ260" i="100" s="1"/>
  <c r="BK259" i="100"/>
  <c r="BK261" i="100" s="1"/>
  <c r="BK248" i="100"/>
  <c r="BK249" i="100" s="1"/>
  <c r="BD259" i="100"/>
  <c r="BD261" i="100" s="1"/>
  <c r="BD248" i="100"/>
  <c r="BD249" i="100" s="1"/>
  <c r="AA259" i="100"/>
  <c r="AA261" i="100" s="1"/>
  <c r="AA248" i="100"/>
  <c r="AA249" i="100" s="1"/>
  <c r="X259" i="100"/>
  <c r="X260" i="100" s="1"/>
  <c r="X248" i="100"/>
  <c r="X249" i="100" s="1"/>
  <c r="BG259" i="100"/>
  <c r="BG248" i="100"/>
  <c r="BG249" i="100" s="1"/>
  <c r="AP256" i="100"/>
  <c r="BK256" i="100"/>
  <c r="AJ256" i="100"/>
  <c r="AL256" i="100"/>
  <c r="AA256" i="100"/>
  <c r="AS256" i="100"/>
  <c r="AY259" i="100"/>
  <c r="AY261" i="100" s="1"/>
  <c r="AY248" i="100"/>
  <c r="AY249" i="100" s="1"/>
  <c r="AV248" i="100"/>
  <c r="AV249" i="100" s="1"/>
  <c r="AV259" i="100"/>
  <c r="BL259" i="100"/>
  <c r="BL248" i="100"/>
  <c r="BL249" i="100" s="1"/>
  <c r="AQ259" i="100"/>
  <c r="AQ260" i="100" s="1"/>
  <c r="AQ248" i="100"/>
  <c r="AQ249" i="100" s="1"/>
  <c r="V267" i="100"/>
  <c r="AR259" i="100"/>
  <c r="AR261" i="100" s="1"/>
  <c r="AR248" i="100"/>
  <c r="AR249" i="100" s="1"/>
  <c r="Z259" i="100"/>
  <c r="Z260" i="100" s="1"/>
  <c r="Z248" i="100"/>
  <c r="Z249" i="100" s="1"/>
  <c r="AS259" i="100"/>
  <c r="AS248" i="100"/>
  <c r="AS249" i="100" s="1"/>
  <c r="S259" i="100"/>
  <c r="S248" i="100"/>
  <c r="S249" i="100" s="1"/>
  <c r="AM248" i="100"/>
  <c r="AM249" i="100" s="1"/>
  <c r="AM259" i="100"/>
  <c r="AM260" i="100" s="1"/>
  <c r="AP259" i="100"/>
  <c r="AP261" i="100" s="1"/>
  <c r="AP248" i="100"/>
  <c r="AP249" i="100" s="1"/>
  <c r="W259" i="100"/>
  <c r="W260" i="100" s="1"/>
  <c r="W248" i="100"/>
  <c r="W249" i="100" s="1"/>
  <c r="R248" i="100"/>
  <c r="R259" i="100"/>
  <c r="R260" i="100" s="1"/>
  <c r="BC256" i="100"/>
  <c r="AF256" i="100"/>
  <c r="AW256" i="100"/>
  <c r="AC256" i="100"/>
  <c r="BH256" i="100"/>
  <c r="AK256" i="100"/>
  <c r="AO259" i="100"/>
  <c r="AO248" i="100"/>
  <c r="AO249" i="100" s="1"/>
  <c r="BF248" i="100"/>
  <c r="BF249" i="100" s="1"/>
  <c r="BF259" i="100"/>
  <c r="AB248" i="100"/>
  <c r="AB249" i="100" s="1"/>
  <c r="AB259" i="100"/>
  <c r="AB260" i="100" s="1"/>
  <c r="AN259" i="100"/>
  <c r="AN248" i="100"/>
  <c r="AN249" i="100" s="1"/>
  <c r="AK259" i="100"/>
  <c r="AK260" i="100" s="1"/>
  <c r="AK248" i="100"/>
  <c r="AK249" i="100" s="1"/>
  <c r="AX259" i="100"/>
  <c r="AX248" i="100"/>
  <c r="AX249" i="100" s="1"/>
  <c r="U248" i="100"/>
  <c r="U249" i="100" s="1"/>
  <c r="U259" i="100"/>
  <c r="AI259" i="100"/>
  <c r="AI260" i="100" s="1"/>
  <c r="AI248" i="100"/>
  <c r="AI249" i="100" s="1"/>
  <c r="AU259" i="100"/>
  <c r="AU261" i="100" s="1"/>
  <c r="AW259" i="100"/>
  <c r="AW260" i="100" s="1"/>
  <c r="AW248" i="100"/>
  <c r="AW249" i="100" s="1"/>
  <c r="BA259" i="100"/>
  <c r="BA261" i="100" s="1"/>
  <c r="BA248" i="100"/>
  <c r="BA249" i="100" s="1"/>
  <c r="BH259" i="100"/>
  <c r="BH248" i="100"/>
  <c r="BH249" i="100" s="1"/>
  <c r="T247" i="100"/>
  <c r="T253" i="100"/>
  <c r="T254" i="100" s="1"/>
  <c r="T255" i="100" s="1"/>
  <c r="BM259" i="100"/>
  <c r="BM260" i="100" s="1"/>
  <c r="BM248" i="100"/>
  <c r="BM249" i="100" s="1"/>
  <c r="BC259" i="100"/>
  <c r="BC248" i="100"/>
  <c r="BC249" i="100" s="1"/>
  <c r="BB248" i="100"/>
  <c r="BB249" i="100" s="1"/>
  <c r="BB259" i="100"/>
  <c r="V503" i="100"/>
  <c r="V337" i="100"/>
  <c r="V502" i="100"/>
  <c r="Y259" i="100"/>
  <c r="Y260" i="100" s="1"/>
  <c r="Y248" i="100"/>
  <c r="Y249" i="100" s="1"/>
  <c r="AL259" i="100"/>
  <c r="AL261" i="100" s="1"/>
  <c r="AL248" i="100"/>
  <c r="AL249" i="100" s="1"/>
  <c r="X256" i="100"/>
  <c r="AN256" i="100"/>
  <c r="AI256" i="100"/>
  <c r="AR256" i="100"/>
  <c r="Y256" i="100"/>
  <c r="BA256" i="100"/>
  <c r="BE259" i="100"/>
  <c r="BE260" i="100" s="1"/>
  <c r="BE248" i="100"/>
  <c r="BE249" i="100" s="1"/>
  <c r="BN259" i="100"/>
  <c r="BN260" i="100" s="1"/>
  <c r="BN248" i="100"/>
  <c r="BN249" i="100" s="1"/>
  <c r="AD248" i="100"/>
  <c r="AD249" i="100" s="1"/>
  <c r="AD259" i="100"/>
  <c r="AD261" i="100" s="1"/>
  <c r="AT259" i="100"/>
  <c r="AT260" i="100" s="1"/>
  <c r="AT248" i="100"/>
  <c r="AT249" i="100" s="1"/>
  <c r="AF248" i="100"/>
  <c r="AF249" i="100" s="1"/>
  <c r="AF259" i="100"/>
  <c r="AF261" i="100" s="1"/>
  <c r="AZ259" i="100"/>
  <c r="AZ261" i="100" s="1"/>
  <c r="AZ248" i="100"/>
  <c r="AZ249" i="100" s="1"/>
  <c r="AE259" i="100"/>
  <c r="AE260" i="100" s="1"/>
  <c r="AE248" i="100"/>
  <c r="AE249" i="100" s="1"/>
  <c r="AJ259" i="100"/>
  <c r="AJ248" i="100"/>
  <c r="AJ249" i="100" s="1"/>
  <c r="AC259" i="100"/>
  <c r="AC260" i="100" s="1"/>
  <c r="AC248" i="100"/>
  <c r="AC249" i="100" s="1"/>
  <c r="BI259" i="100"/>
  <c r="BI260" i="100" s="1"/>
  <c r="BI248" i="100"/>
  <c r="BI249" i="100" s="1"/>
  <c r="AI261" i="100" l="1"/>
  <c r="AR260" i="100"/>
  <c r="AR262" i="100" s="1"/>
  <c r="X261" i="100"/>
  <c r="X262" i="100" s="1"/>
  <c r="BK260" i="100"/>
  <c r="BK262" i="100" s="1"/>
  <c r="BA260" i="100"/>
  <c r="BA262" i="100" s="1"/>
  <c r="BD260" i="100"/>
  <c r="BD262" i="100" s="1"/>
  <c r="AZ260" i="100"/>
  <c r="AZ262" i="100" s="1"/>
  <c r="AL260" i="100"/>
  <c r="AL262" i="100" s="1"/>
  <c r="U265" i="100"/>
  <c r="U266" i="100" s="1"/>
  <c r="U290" i="100"/>
  <c r="U307" i="100" s="1"/>
  <c r="U261" i="100"/>
  <c r="AX265" i="100"/>
  <c r="AX290" i="100"/>
  <c r="AX307" i="100" s="1"/>
  <c r="AX261" i="100"/>
  <c r="AN290" i="100"/>
  <c r="AN307" i="100" s="1"/>
  <c r="AN265" i="100"/>
  <c r="AN267" i="100" s="1"/>
  <c r="AC261" i="100"/>
  <c r="AC262" i="100" s="1"/>
  <c r="S290" i="100"/>
  <c r="S307" i="100" s="1"/>
  <c r="S265" i="100"/>
  <c r="S266" i="100" s="1"/>
  <c r="S261" i="100"/>
  <c r="BL290" i="100"/>
  <c r="BL307" i="100" s="1"/>
  <c r="BL265" i="100"/>
  <c r="BL266" i="100" s="1"/>
  <c r="BL261" i="100"/>
  <c r="BE261" i="100"/>
  <c r="BE262" i="100" s="1"/>
  <c r="AD260" i="100"/>
  <c r="AD262" i="100" s="1"/>
  <c r="BN265" i="100"/>
  <c r="BN266" i="100" s="1"/>
  <c r="BN290" i="100"/>
  <c r="BN307" i="100" s="1"/>
  <c r="BN261" i="100"/>
  <c r="BN262" i="100" s="1"/>
  <c r="AN261" i="100"/>
  <c r="BB290" i="100"/>
  <c r="BB307" i="100" s="1"/>
  <c r="BB265" i="100"/>
  <c r="BB261" i="100"/>
  <c r="BM290" i="100"/>
  <c r="BM307" i="100" s="1"/>
  <c r="BM265" i="100"/>
  <c r="BM261" i="100"/>
  <c r="BM262" i="100" s="1"/>
  <c r="AW265" i="100"/>
  <c r="AW266" i="100" s="1"/>
  <c r="AW290" i="100"/>
  <c r="AW307" i="100" s="1"/>
  <c r="AU290" i="100"/>
  <c r="AU307" i="100" s="1"/>
  <c r="AU265" i="100"/>
  <c r="AU267" i="100" s="1"/>
  <c r="AU260" i="100"/>
  <c r="AU262" i="100" s="1"/>
  <c r="AI262" i="100"/>
  <c r="U260" i="100"/>
  <c r="AX260" i="100"/>
  <c r="AN260" i="100"/>
  <c r="AW261" i="100"/>
  <c r="AW262" i="100" s="1"/>
  <c r="R249" i="100"/>
  <c r="AM290" i="100"/>
  <c r="AM307" i="100" s="1"/>
  <c r="AM265" i="100"/>
  <c r="AM261" i="100"/>
  <c r="AM262" i="100" s="1"/>
  <c r="BL260" i="100"/>
  <c r="X290" i="100"/>
  <c r="X307" i="100" s="1"/>
  <c r="X265" i="100"/>
  <c r="AA290" i="100"/>
  <c r="AA307" i="100" s="1"/>
  <c r="AA265" i="100"/>
  <c r="BJ290" i="100"/>
  <c r="BJ307" i="100" s="1"/>
  <c r="BJ265" i="100"/>
  <c r="BJ266" i="100" s="1"/>
  <c r="BJ261" i="100"/>
  <c r="BJ262" i="100" s="1"/>
  <c r="AH290" i="100"/>
  <c r="AH307" i="100" s="1"/>
  <c r="AH265" i="100"/>
  <c r="AH261" i="100"/>
  <c r="V268" i="100"/>
  <c r="BI290" i="100"/>
  <c r="BI307" i="100" s="1"/>
  <c r="BI265" i="100"/>
  <c r="BI266" i="100" s="1"/>
  <c r="BI261" i="100"/>
  <c r="BI262" i="100" s="1"/>
  <c r="AC290" i="100"/>
  <c r="AC307" i="100" s="1"/>
  <c r="AC265" i="100"/>
  <c r="AC267" i="100" s="1"/>
  <c r="AJ265" i="100"/>
  <c r="AJ266" i="100" s="1"/>
  <c r="AJ290" i="100"/>
  <c r="AJ307" i="100" s="1"/>
  <c r="AD265" i="100"/>
  <c r="AD290" i="100"/>
  <c r="AD307" i="100" s="1"/>
  <c r="BE290" i="100"/>
  <c r="BE307" i="100" s="1"/>
  <c r="BE265" i="100"/>
  <c r="BE267" i="100" s="1"/>
  <c r="Y290" i="100"/>
  <c r="Y307" i="100" s="1"/>
  <c r="Y265" i="100"/>
  <c r="Y267" i="100" s="1"/>
  <c r="T93" i="108"/>
  <c r="T259" i="100"/>
  <c r="T260" i="100" s="1"/>
  <c r="T248" i="100"/>
  <c r="T249" i="100" s="1"/>
  <c r="BH265" i="100"/>
  <c r="BH266" i="100" s="1"/>
  <c r="BH290" i="100"/>
  <c r="BH307" i="100" s="1"/>
  <c r="AZ290" i="100"/>
  <c r="AZ307" i="100" s="1"/>
  <c r="AZ265" i="100"/>
  <c r="AZ267" i="100" s="1"/>
  <c r="AF290" i="100"/>
  <c r="AF307" i="100" s="1"/>
  <c r="AF265" i="100"/>
  <c r="AF266" i="100" s="1"/>
  <c r="Y261" i="100"/>
  <c r="Y262" i="100" s="1"/>
  <c r="AL290" i="100"/>
  <c r="AL307" i="100" s="1"/>
  <c r="AL265" i="100"/>
  <c r="AL266" i="100" s="1"/>
  <c r="T92" i="108"/>
  <c r="BC265" i="100"/>
  <c r="BC290" i="100"/>
  <c r="BC307" i="100" s="1"/>
  <c r="BH260" i="100"/>
  <c r="AB290" i="100"/>
  <c r="AB307" i="100" s="1"/>
  <c r="AB265" i="100"/>
  <c r="AB261" i="100"/>
  <c r="AB262" i="100" s="1"/>
  <c r="BF290" i="100"/>
  <c r="BF307" i="100" s="1"/>
  <c r="BF265" i="100"/>
  <c r="BF266" i="100" s="1"/>
  <c r="BF261" i="100"/>
  <c r="AO290" i="100"/>
  <c r="AO307" i="100" s="1"/>
  <c r="AO265" i="100"/>
  <c r="AO261" i="100"/>
  <c r="BH261" i="100"/>
  <c r="BC261" i="100"/>
  <c r="AP290" i="100"/>
  <c r="AP307" i="100" s="1"/>
  <c r="AP265" i="100"/>
  <c r="AP266" i="100" s="1"/>
  <c r="S260" i="100"/>
  <c r="AS290" i="100"/>
  <c r="AS307" i="100" s="1"/>
  <c r="AS265" i="100"/>
  <c r="AS267" i="100" s="1"/>
  <c r="Z265" i="100"/>
  <c r="Z290" i="100"/>
  <c r="Z307" i="100" s="1"/>
  <c r="Z261" i="100"/>
  <c r="Z262" i="100" s="1"/>
  <c r="AR265" i="100"/>
  <c r="AR266" i="100" s="1"/>
  <c r="AR290" i="100"/>
  <c r="AR307" i="100" s="1"/>
  <c r="AQ290" i="100"/>
  <c r="AQ307" i="100" s="1"/>
  <c r="AQ265" i="100"/>
  <c r="AQ261" i="100"/>
  <c r="AQ262" i="100" s="1"/>
  <c r="AV265" i="100"/>
  <c r="AV290" i="100"/>
  <c r="AV307" i="100" s="1"/>
  <c r="AV261" i="100"/>
  <c r="AY265" i="100"/>
  <c r="AY267" i="100" s="1"/>
  <c r="AY290" i="100"/>
  <c r="AY307" i="100" s="1"/>
  <c r="AS261" i="100"/>
  <c r="BG290" i="100"/>
  <c r="BG307" i="100" s="1"/>
  <c r="BG265" i="100"/>
  <c r="BG261" i="100"/>
  <c r="AG290" i="100"/>
  <c r="AG307" i="100" s="1"/>
  <c r="AG265" i="100"/>
  <c r="AG261" i="100"/>
  <c r="V306" i="100"/>
  <c r="AC266" i="100"/>
  <c r="AJ260" i="100"/>
  <c r="AE290" i="100"/>
  <c r="AE307" i="100" s="1"/>
  <c r="AE265" i="100"/>
  <c r="AE261" i="100"/>
  <c r="AE262" i="100" s="1"/>
  <c r="AF260" i="100"/>
  <c r="AF262" i="100" s="1"/>
  <c r="AT265" i="100"/>
  <c r="AT266" i="100" s="1"/>
  <c r="AT290" i="100"/>
  <c r="AT307" i="100" s="1"/>
  <c r="AT261" i="100"/>
  <c r="AT262" i="100" s="1"/>
  <c r="BB260" i="100"/>
  <c r="BC260" i="100"/>
  <c r="T256" i="100"/>
  <c r="K255" i="100" a="1"/>
  <c r="K255" i="100" s="1"/>
  <c r="BA265" i="100"/>
  <c r="BA266" i="100" s="1"/>
  <c r="BA290" i="100"/>
  <c r="BA307" i="100" s="1"/>
  <c r="AI265" i="100"/>
  <c r="AI267" i="100" s="1"/>
  <c r="AI290" i="100"/>
  <c r="AI307" i="100" s="1"/>
  <c r="AK290" i="100"/>
  <c r="AK307" i="100" s="1"/>
  <c r="AK265" i="100"/>
  <c r="AK267" i="100" s="1"/>
  <c r="BF260" i="100"/>
  <c r="AO260" i="100"/>
  <c r="AK261" i="100"/>
  <c r="AK262" i="100" s="1"/>
  <c r="R265" i="100"/>
  <c r="R290" i="100"/>
  <c r="R261" i="100"/>
  <c r="W265" i="100"/>
  <c r="W290" i="100"/>
  <c r="W307" i="100" s="1"/>
  <c r="W261" i="100"/>
  <c r="W262" i="100" s="1"/>
  <c r="AP260" i="100"/>
  <c r="AP262" i="100" s="1"/>
  <c r="AS260" i="100"/>
  <c r="AV260" i="100"/>
  <c r="AY260" i="100"/>
  <c r="AY262" i="100" s="1"/>
  <c r="AJ261" i="100"/>
  <c r="BG260" i="100"/>
  <c r="AA260" i="100"/>
  <c r="AA262" i="100" s="1"/>
  <c r="BD290" i="100"/>
  <c r="BD307" i="100" s="1"/>
  <c r="BD265" i="100"/>
  <c r="BD267" i="100" s="1"/>
  <c r="BK290" i="100"/>
  <c r="BK307" i="100" s="1"/>
  <c r="BK265" i="100"/>
  <c r="BK266" i="100" s="1"/>
  <c r="AH260" i="100"/>
  <c r="AG260" i="100"/>
  <c r="AS262" i="100" l="1"/>
  <c r="K259" i="100" a="1"/>
  <c r="K259" i="100" s="1"/>
  <c r="AO262" i="100"/>
  <c r="AP267" i="100"/>
  <c r="AP268" i="100" s="1"/>
  <c r="T261" i="100"/>
  <c r="T262" i="100" s="1"/>
  <c r="AH262" i="100"/>
  <c r="Y266" i="100"/>
  <c r="Y268" i="100" s="1"/>
  <c r="AX262" i="100"/>
  <c r="AS266" i="100"/>
  <c r="AS268" i="100" s="1"/>
  <c r="BF262" i="100"/>
  <c r="AF267" i="100"/>
  <c r="AF268" i="100" s="1"/>
  <c r="S262" i="100"/>
  <c r="BC262" i="100"/>
  <c r="AW267" i="100"/>
  <c r="AW268" i="100" s="1"/>
  <c r="BG262" i="100"/>
  <c r="AN266" i="100"/>
  <c r="AN268" i="100" s="1"/>
  <c r="U262" i="100"/>
  <c r="BB262" i="100"/>
  <c r="AL267" i="100"/>
  <c r="AL268" i="100" s="1"/>
  <c r="BL262" i="100"/>
  <c r="AG262" i="100"/>
  <c r="AI266" i="100"/>
  <c r="AI268" i="100" s="1"/>
  <c r="AK266" i="100"/>
  <c r="AK268" i="100" s="1"/>
  <c r="AR267" i="100"/>
  <c r="AR268" i="100" s="1"/>
  <c r="AN262" i="100"/>
  <c r="BK503" i="100"/>
  <c r="BK502" i="100"/>
  <c r="BK337" i="100"/>
  <c r="W502" i="100"/>
  <c r="W503" i="100"/>
  <c r="W337" i="100"/>
  <c r="R307" i="100"/>
  <c r="R337" i="100" s="1"/>
  <c r="AI503" i="100"/>
  <c r="AI337" i="100"/>
  <c r="AI502" i="100"/>
  <c r="AT502" i="100"/>
  <c r="AT337" i="100"/>
  <c r="AT503" i="100"/>
  <c r="AE289" i="100"/>
  <c r="AE321" i="100"/>
  <c r="AE267" i="100"/>
  <c r="AG289" i="100"/>
  <c r="AG321" i="100"/>
  <c r="AG267" i="100"/>
  <c r="BG321" i="100"/>
  <c r="BG289" i="100"/>
  <c r="BG267" i="100"/>
  <c r="AY337" i="100"/>
  <c r="AY502" i="100"/>
  <c r="AY503" i="100"/>
  <c r="AV321" i="100"/>
  <c r="AV289" i="100"/>
  <c r="AV267" i="100"/>
  <c r="AR337" i="100"/>
  <c r="AR502" i="100"/>
  <c r="AR503" i="100"/>
  <c r="Z289" i="100"/>
  <c r="Z321" i="100"/>
  <c r="Z267" i="100"/>
  <c r="AO289" i="100"/>
  <c r="AO321" i="100"/>
  <c r="AO267" i="100"/>
  <c r="BF503" i="100"/>
  <c r="BF337" i="100"/>
  <c r="BF502" i="100"/>
  <c r="BC289" i="100"/>
  <c r="BC321" i="100"/>
  <c r="AF337" i="100"/>
  <c r="AF502" i="100"/>
  <c r="AF503" i="100"/>
  <c r="T119" i="108"/>
  <c r="BE321" i="100"/>
  <c r="BE289" i="100"/>
  <c r="AD289" i="100"/>
  <c r="AD321" i="100"/>
  <c r="AJ289" i="100"/>
  <c r="AJ321" i="100"/>
  <c r="BI289" i="100"/>
  <c r="BI321" i="100"/>
  <c r="BI267" i="100"/>
  <c r="BI268" i="100" s="1"/>
  <c r="AH321" i="100"/>
  <c r="AH289" i="100"/>
  <c r="AH267" i="100"/>
  <c r="BJ321" i="100"/>
  <c r="BJ289" i="100"/>
  <c r="BJ267" i="100"/>
  <c r="BJ268" i="100" s="1"/>
  <c r="X289" i="100"/>
  <c r="X321" i="100"/>
  <c r="AM289" i="100"/>
  <c r="AM321" i="100"/>
  <c r="AM267" i="100"/>
  <c r="K248" i="100" a="1"/>
  <c r="K248" i="100" s="1"/>
  <c r="AO266" i="100"/>
  <c r="AW502" i="100"/>
  <c r="AW503" i="100"/>
  <c r="AW337" i="100"/>
  <c r="BM289" i="100"/>
  <c r="BM321" i="100"/>
  <c r="BM267" i="100"/>
  <c r="BB289" i="100"/>
  <c r="BB321" i="100"/>
  <c r="BB267" i="100"/>
  <c r="AH266" i="100"/>
  <c r="AH268" i="100" s="1"/>
  <c r="X266" i="100"/>
  <c r="BL321" i="100"/>
  <c r="BL289" i="100"/>
  <c r="BL267" i="100"/>
  <c r="BL268" i="100" s="1"/>
  <c r="AN337" i="100"/>
  <c r="AN503" i="100"/>
  <c r="AN502" i="100"/>
  <c r="AX289" i="100"/>
  <c r="AX321" i="100"/>
  <c r="AX267" i="100"/>
  <c r="BD321" i="100"/>
  <c r="BD289" i="100"/>
  <c r="AV262" i="100"/>
  <c r="AM266" i="100"/>
  <c r="W289" i="100"/>
  <c r="W321" i="100"/>
  <c r="W267" i="100"/>
  <c r="R289" i="100"/>
  <c r="AK289" i="100"/>
  <c r="AK321" i="100"/>
  <c r="AI289" i="100"/>
  <c r="AI321" i="100"/>
  <c r="AT321" i="100"/>
  <c r="AT289" i="100"/>
  <c r="AT267" i="100"/>
  <c r="AT268" i="100" s="1"/>
  <c r="AE503" i="100"/>
  <c r="AE337" i="100"/>
  <c r="AE502" i="100"/>
  <c r="V336" i="100"/>
  <c r="AG503" i="100"/>
  <c r="AG337" i="100"/>
  <c r="AG502" i="100"/>
  <c r="BD266" i="100"/>
  <c r="BD268" i="100" s="1"/>
  <c r="BG337" i="100"/>
  <c r="BG502" i="100"/>
  <c r="BG503" i="100"/>
  <c r="AY289" i="100"/>
  <c r="AY321" i="100"/>
  <c r="AR289" i="100"/>
  <c r="AR321" i="100"/>
  <c r="AS289" i="100"/>
  <c r="AS321" i="100"/>
  <c r="AP289" i="100"/>
  <c r="AP321" i="100"/>
  <c r="AO337" i="100"/>
  <c r="AO503" i="100"/>
  <c r="AO502" i="100"/>
  <c r="BH262" i="100"/>
  <c r="BB266" i="100"/>
  <c r="BB268" i="100" s="1"/>
  <c r="AL289" i="100"/>
  <c r="AL321" i="100"/>
  <c r="AD266" i="100"/>
  <c r="AZ289" i="100"/>
  <c r="AZ321" i="100"/>
  <c r="T290" i="100"/>
  <c r="T307" i="100" s="1"/>
  <c r="T265" i="100"/>
  <c r="K265" i="100" s="1" a="1"/>
  <c r="K265" i="100" s="1"/>
  <c r="BE503" i="100"/>
  <c r="BE502" i="100"/>
  <c r="BE337" i="100"/>
  <c r="AC289" i="100"/>
  <c r="AC321" i="100"/>
  <c r="BI503" i="100"/>
  <c r="BI502" i="100"/>
  <c r="BI337" i="100"/>
  <c r="AH337" i="100"/>
  <c r="AH503" i="100"/>
  <c r="AH502" i="100"/>
  <c r="BJ337" i="100"/>
  <c r="BJ503" i="100"/>
  <c r="BJ502" i="100"/>
  <c r="X503" i="100"/>
  <c r="X502" i="100"/>
  <c r="X337" i="100"/>
  <c r="AY266" i="100"/>
  <c r="AY268" i="100" s="1"/>
  <c r="Z266" i="100"/>
  <c r="AM337" i="100"/>
  <c r="AM502" i="100"/>
  <c r="AM503" i="100"/>
  <c r="BC267" i="100"/>
  <c r="AW289" i="100"/>
  <c r="AW321" i="100"/>
  <c r="BM502" i="100"/>
  <c r="BM337" i="100"/>
  <c r="BM503" i="100"/>
  <c r="BB502" i="100"/>
  <c r="BB337" i="100"/>
  <c r="BB503" i="100"/>
  <c r="BN502" i="100"/>
  <c r="BN503" i="100"/>
  <c r="BN337" i="100"/>
  <c r="AZ266" i="100"/>
  <c r="AZ268" i="100" s="1"/>
  <c r="AJ267" i="100"/>
  <c r="AJ268" i="100" s="1"/>
  <c r="BL337" i="100"/>
  <c r="BL502" i="100"/>
  <c r="BL503" i="100"/>
  <c r="K260" i="100" a="1"/>
  <c r="K260" i="100" s="1"/>
  <c r="BD337" i="100"/>
  <c r="BD503" i="100"/>
  <c r="BD502" i="100"/>
  <c r="K261" i="100" a="1"/>
  <c r="K261" i="100" s="1"/>
  <c r="AK337" i="100"/>
  <c r="AK502" i="100"/>
  <c r="AK503" i="100"/>
  <c r="BA502" i="100"/>
  <c r="BA337" i="100"/>
  <c r="BA503" i="100"/>
  <c r="BE266" i="100"/>
  <c r="BE268" i="100" s="1"/>
  <c r="AJ262" i="100"/>
  <c r="AD267" i="100"/>
  <c r="AQ289" i="100"/>
  <c r="AQ321" i="100"/>
  <c r="AQ267" i="100"/>
  <c r="AS503" i="100"/>
  <c r="AS502" i="100"/>
  <c r="AS337" i="100"/>
  <c r="AP502" i="100"/>
  <c r="AP503" i="100"/>
  <c r="AP337" i="100"/>
  <c r="AB289" i="100"/>
  <c r="AB321" i="100"/>
  <c r="AB267" i="100"/>
  <c r="AL337" i="100"/>
  <c r="AL503" i="100"/>
  <c r="AL502" i="100"/>
  <c r="AZ337" i="100"/>
  <c r="AZ502" i="100"/>
  <c r="AZ503" i="100"/>
  <c r="BH502" i="100"/>
  <c r="BH503" i="100"/>
  <c r="BH337" i="100"/>
  <c r="Y289" i="100"/>
  <c r="Y321" i="100"/>
  <c r="AC502" i="100"/>
  <c r="AC503" i="100"/>
  <c r="AC337" i="100"/>
  <c r="AA289" i="100"/>
  <c r="AA321" i="100"/>
  <c r="BG266" i="100"/>
  <c r="AU321" i="100"/>
  <c r="AU289" i="100"/>
  <c r="AU266" i="100"/>
  <c r="AU268" i="100" s="1"/>
  <c r="BC266" i="100"/>
  <c r="BN321" i="100"/>
  <c r="BN289" i="100"/>
  <c r="BN267" i="100"/>
  <c r="BN268" i="100" s="1"/>
  <c r="AV266" i="100"/>
  <c r="S289" i="100"/>
  <c r="S321" i="100"/>
  <c r="S267" i="100"/>
  <c r="S268" i="100" s="1"/>
  <c r="R262" i="100"/>
  <c r="U503" i="100"/>
  <c r="U502" i="100"/>
  <c r="U337" i="100"/>
  <c r="BK289" i="100"/>
  <c r="BK321" i="100"/>
  <c r="AA267" i="100"/>
  <c r="AB266" i="100"/>
  <c r="AX266" i="100"/>
  <c r="BA289" i="100"/>
  <c r="BA321" i="100"/>
  <c r="K256" i="100" a="1"/>
  <c r="K256" i="100" s="1"/>
  <c r="X267" i="100"/>
  <c r="AC268" i="100"/>
  <c r="AV503" i="100"/>
  <c r="AV502" i="100"/>
  <c r="AV337" i="100"/>
  <c r="AQ337" i="100"/>
  <c r="AQ502" i="100"/>
  <c r="AQ503" i="100"/>
  <c r="Z502" i="100"/>
  <c r="Z337" i="100"/>
  <c r="Z503" i="100"/>
  <c r="W266" i="100"/>
  <c r="BF321" i="100"/>
  <c r="BF289" i="100"/>
  <c r="BF267" i="100"/>
  <c r="BF268" i="100" s="1"/>
  <c r="AB503" i="100"/>
  <c r="AB337" i="100"/>
  <c r="AB502" i="100"/>
  <c r="BC502" i="100"/>
  <c r="BC503" i="100"/>
  <c r="BC337" i="100"/>
  <c r="T118" i="108"/>
  <c r="AF289" i="100"/>
  <c r="AF321" i="100"/>
  <c r="AE266" i="100"/>
  <c r="BH289" i="100"/>
  <c r="BH321" i="100"/>
  <c r="BM266" i="100"/>
  <c r="Y503" i="100"/>
  <c r="Y337" i="100"/>
  <c r="Y502" i="100"/>
  <c r="BA267" i="100"/>
  <c r="BA268" i="100" s="1"/>
  <c r="AD337" i="100"/>
  <c r="AD502" i="100"/>
  <c r="AD503" i="100"/>
  <c r="AJ337" i="100"/>
  <c r="AJ503" i="100"/>
  <c r="AJ502" i="100"/>
  <c r="AA503" i="100"/>
  <c r="AA502" i="100"/>
  <c r="AA337" i="100"/>
  <c r="BK267" i="100"/>
  <c r="BK268" i="100" s="1"/>
  <c r="AQ266" i="100"/>
  <c r="K249" i="100" a="1"/>
  <c r="K249" i="100" s="1"/>
  <c r="BH267" i="100"/>
  <c r="BH268" i="100" s="1"/>
  <c r="AU337" i="100"/>
  <c r="AU502" i="100"/>
  <c r="AU503" i="100"/>
  <c r="AG266" i="100"/>
  <c r="AA266" i="100"/>
  <c r="S337" i="100"/>
  <c r="S503" i="100"/>
  <c r="S502" i="100"/>
  <c r="AN289" i="100"/>
  <c r="AN321" i="100"/>
  <c r="AX503" i="100"/>
  <c r="AX337" i="100"/>
  <c r="AX502" i="100"/>
  <c r="U289" i="100"/>
  <c r="U321" i="100"/>
  <c r="U267" i="100"/>
  <c r="U268" i="100" s="1"/>
  <c r="BG268" i="100" l="1"/>
  <c r="Z268" i="100"/>
  <c r="AX268" i="100"/>
  <c r="AB268" i="100"/>
  <c r="K262" i="100" a="1"/>
  <c r="K262" i="100" s="1"/>
  <c r="AV268" i="100"/>
  <c r="AG268" i="100"/>
  <c r="AE268" i="100"/>
  <c r="BM268" i="100"/>
  <c r="W268" i="100"/>
  <c r="AM268" i="100"/>
  <c r="X268" i="100"/>
  <c r="AQ268" i="100"/>
  <c r="BC268" i="100"/>
  <c r="K290" i="100" a="1"/>
  <c r="K290" i="100" s="1"/>
  <c r="AJ306" i="100"/>
  <c r="AO306" i="100"/>
  <c r="AP93" i="108"/>
  <c r="AV306" i="100"/>
  <c r="AR93" i="108"/>
  <c r="AG92" i="108"/>
  <c r="AV92" i="108"/>
  <c r="AN306" i="100"/>
  <c r="AA268" i="100"/>
  <c r="AH92" i="108"/>
  <c r="AB92" i="108"/>
  <c r="BH306" i="100"/>
  <c r="BA92" i="108"/>
  <c r="X93" i="108"/>
  <c r="AO92" i="108"/>
  <c r="AT93" i="108"/>
  <c r="T267" i="100"/>
  <c r="K267" i="100" s="1" a="1"/>
  <c r="K267" i="100" s="1"/>
  <c r="BF93" i="108"/>
  <c r="AB306" i="100"/>
  <c r="AI93" i="108"/>
  <c r="BJ93" i="108"/>
  <c r="AZ93" i="108"/>
  <c r="V93" i="108"/>
  <c r="AF92" i="108"/>
  <c r="BG92" i="108"/>
  <c r="T337" i="100"/>
  <c r="T503" i="100"/>
  <c r="T502" i="100"/>
  <c r="AD268" i="100"/>
  <c r="AS306" i="100"/>
  <c r="AY306" i="100"/>
  <c r="AK306" i="100"/>
  <c r="BD306" i="100"/>
  <c r="AX306" i="100"/>
  <c r="AU93" i="108"/>
  <c r="X306" i="100"/>
  <c r="AD93" i="108"/>
  <c r="BC306" i="100"/>
  <c r="BD93" i="108"/>
  <c r="AP92" i="108"/>
  <c r="BI92" i="108"/>
  <c r="U306" i="100"/>
  <c r="AS92" i="108"/>
  <c r="Y93" i="108"/>
  <c r="AB93" i="108"/>
  <c r="W92" i="108"/>
  <c r="AF306" i="100"/>
  <c r="BA93" i="108"/>
  <c r="Z93" i="108"/>
  <c r="AO93" i="108"/>
  <c r="AT92" i="108"/>
  <c r="AA306" i="100"/>
  <c r="BK93" i="108"/>
  <c r="AZ306" i="100"/>
  <c r="BN306" i="100"/>
  <c r="AA93" i="108"/>
  <c r="Y306" i="100"/>
  <c r="BF92" i="108"/>
  <c r="AQ92" i="108"/>
  <c r="AQ306" i="100"/>
  <c r="AY93" i="108"/>
  <c r="AI92" i="108"/>
  <c r="BB92" i="108"/>
  <c r="W306" i="100"/>
  <c r="AL92" i="108"/>
  <c r="BL306" i="100"/>
  <c r="AU92" i="108"/>
  <c r="AH306" i="100"/>
  <c r="BI306" i="100"/>
  <c r="AD306" i="100"/>
  <c r="AD92" i="108"/>
  <c r="AW93" i="108"/>
  <c r="BG306" i="100"/>
  <c r="AR92" i="108"/>
  <c r="AG93" i="108"/>
  <c r="U93" i="108"/>
  <c r="BI93" i="108"/>
  <c r="BK306" i="100"/>
  <c r="AX92" i="108"/>
  <c r="AJ93" i="108"/>
  <c r="AN92" i="108"/>
  <c r="AY92" i="108"/>
  <c r="AW306" i="100"/>
  <c r="V92" i="108"/>
  <c r="AC306" i="100"/>
  <c r="T289" i="100"/>
  <c r="K289" i="100" s="1" a="1"/>
  <c r="K289" i="100" s="1"/>
  <c r="T321" i="100"/>
  <c r="K321" i="100" s="1" a="1"/>
  <c r="K321" i="100" s="1"/>
  <c r="AM93" i="108"/>
  <c r="AE93" i="108"/>
  <c r="AC92" i="108"/>
  <c r="AT306" i="100"/>
  <c r="BB306" i="100"/>
  <c r="Q92" i="108"/>
  <c r="AH93" i="108"/>
  <c r="W93" i="108"/>
  <c r="Z92" i="108"/>
  <c r="BF306" i="100"/>
  <c r="S92" i="108"/>
  <c r="BJ92" i="108"/>
  <c r="BK92" i="108"/>
  <c r="AK93" i="108"/>
  <c r="BH92" i="108"/>
  <c r="AF93" i="108"/>
  <c r="BG93" i="108"/>
  <c r="BC92" i="108"/>
  <c r="BE93" i="108"/>
  <c r="AE92" i="108"/>
  <c r="AC93" i="108"/>
  <c r="AV93" i="108"/>
  <c r="Q93" i="108"/>
  <c r="AS93" i="108"/>
  <c r="Y92" i="108"/>
  <c r="X92" i="108"/>
  <c r="BA306" i="100"/>
  <c r="S93" i="108"/>
  <c r="S306" i="100"/>
  <c r="AU306" i="100"/>
  <c r="AA92" i="108"/>
  <c r="AX93" i="108"/>
  <c r="AJ92" i="108"/>
  <c r="AN93" i="108"/>
  <c r="AQ93" i="108"/>
  <c r="BB93" i="108"/>
  <c r="AZ92" i="108"/>
  <c r="AK92" i="108"/>
  <c r="BH93" i="108"/>
  <c r="BC93" i="108"/>
  <c r="AL306" i="100"/>
  <c r="AM92" i="108"/>
  <c r="AP306" i="100"/>
  <c r="AR306" i="100"/>
  <c r="BE92" i="108"/>
  <c r="V354" i="100"/>
  <c r="AI306" i="100"/>
  <c r="R306" i="100"/>
  <c r="AL93" i="108"/>
  <c r="BM306" i="100"/>
  <c r="AO268" i="100"/>
  <c r="AM306" i="100"/>
  <c r="BJ306" i="100"/>
  <c r="BE306" i="100"/>
  <c r="T266" i="100"/>
  <c r="BD92" i="108"/>
  <c r="Z306" i="100"/>
  <c r="AW92" i="108"/>
  <c r="AG306" i="100"/>
  <c r="AE306" i="100"/>
  <c r="U92" i="108"/>
  <c r="AL336" i="100" l="1"/>
  <c r="Y118" i="108"/>
  <c r="AC119" i="108"/>
  <c r="BF336" i="100"/>
  <c r="AJ119" i="108"/>
  <c r="AM336" i="100"/>
  <c r="BE118" i="108"/>
  <c r="S119" i="108"/>
  <c r="Q119" i="108"/>
  <c r="BG119" i="108"/>
  <c r="W119" i="108"/>
  <c r="AC118" i="108"/>
  <c r="V118" i="108"/>
  <c r="AG118" i="108"/>
  <c r="AG336" i="100"/>
  <c r="T268" i="100"/>
  <c r="K268" i="100" s="1" a="1"/>
  <c r="K268" i="100" s="1"/>
  <c r="K266" i="100" a="1"/>
  <c r="K266" i="100" s="1"/>
  <c r="AP336" i="100"/>
  <c r="AU336" i="100"/>
  <c r="BH118" i="108"/>
  <c r="AE119" i="108"/>
  <c r="U119" i="108"/>
  <c r="BE336" i="100"/>
  <c r="BM336" i="100"/>
  <c r="R336" i="100"/>
  <c r="AZ118" i="108"/>
  <c r="AD119" i="108"/>
  <c r="AS336" i="100"/>
  <c r="R93" i="108"/>
  <c r="AZ119" i="108"/>
  <c r="AB336" i="100"/>
  <c r="AE336" i="100"/>
  <c r="AW118" i="108"/>
  <c r="AL119" i="108"/>
  <c r="V356" i="100"/>
  <c r="V355" i="100"/>
  <c r="BC119" i="108"/>
  <c r="BB119" i="108"/>
  <c r="AQ119" i="108"/>
  <c r="AJ118" i="108"/>
  <c r="AA118" i="108"/>
  <c r="AV119" i="108"/>
  <c r="BC118" i="108"/>
  <c r="AK119" i="108"/>
  <c r="S118" i="108"/>
  <c r="Q118" i="108"/>
  <c r="AT336" i="100"/>
  <c r="AW336" i="100"/>
  <c r="AX118" i="108"/>
  <c r="AG119" i="108"/>
  <c r="BG336" i="100"/>
  <c r="W336" i="100"/>
  <c r="AI118" i="108"/>
  <c r="AQ336" i="100"/>
  <c r="BF118" i="108"/>
  <c r="AZ336" i="100"/>
  <c r="AO119" i="108"/>
  <c r="BA119" i="108"/>
  <c r="AS118" i="108"/>
  <c r="BI118" i="108"/>
  <c r="BD119" i="108"/>
  <c r="AF118" i="108"/>
  <c r="AO118" i="108"/>
  <c r="BA118" i="108"/>
  <c r="AH118" i="108"/>
  <c r="AR119" i="108"/>
  <c r="AJ336" i="100"/>
  <c r="U118" i="108"/>
  <c r="Z336" i="100"/>
  <c r="BH119" i="108"/>
  <c r="BE119" i="108"/>
  <c r="X118" i="108"/>
  <c r="BK118" i="108"/>
  <c r="BB336" i="100"/>
  <c r="AM119" i="108"/>
  <c r="AC336" i="100"/>
  <c r="AY118" i="108"/>
  <c r="AW119" i="108"/>
  <c r="AD336" i="100"/>
  <c r="AH336" i="100"/>
  <c r="BL336" i="100"/>
  <c r="AA119" i="108"/>
  <c r="AB119" i="108"/>
  <c r="AU119" i="108"/>
  <c r="BD336" i="100"/>
  <c r="AI119" i="108"/>
  <c r="AR336" i="100"/>
  <c r="BD118" i="108"/>
  <c r="BJ336" i="100"/>
  <c r="AI336" i="100"/>
  <c r="AM118" i="108"/>
  <c r="AK118" i="108"/>
  <c r="AN119" i="108"/>
  <c r="AX119" i="108"/>
  <c r="S336" i="100"/>
  <c r="BA336" i="100"/>
  <c r="AS119" i="108"/>
  <c r="AE118" i="108"/>
  <c r="AF119" i="108"/>
  <c r="BJ118" i="108"/>
  <c r="Z118" i="108"/>
  <c r="AH119" i="108"/>
  <c r="AN118" i="108"/>
  <c r="BI119" i="108"/>
  <c r="BB118" i="108"/>
  <c r="AY119" i="108"/>
  <c r="Y336" i="100"/>
  <c r="AA336" i="100"/>
  <c r="W118" i="108"/>
  <c r="Y119" i="108"/>
  <c r="U336" i="100"/>
  <c r="X336" i="100"/>
  <c r="AX336" i="100"/>
  <c r="AK336" i="100"/>
  <c r="AY336" i="100"/>
  <c r="BG118" i="108"/>
  <c r="AV118" i="108"/>
  <c r="AP119" i="108"/>
  <c r="T306" i="100"/>
  <c r="BK336" i="100"/>
  <c r="AR118" i="108"/>
  <c r="AD118" i="108"/>
  <c r="BI336" i="100"/>
  <c r="AU118" i="108"/>
  <c r="AL118" i="108"/>
  <c r="AQ118" i="108"/>
  <c r="BN336" i="100"/>
  <c r="BK119" i="108"/>
  <c r="AT118" i="108"/>
  <c r="Z119" i="108"/>
  <c r="AF336" i="100"/>
  <c r="AP118" i="108"/>
  <c r="BC336" i="100"/>
  <c r="R92" i="108"/>
  <c r="V119" i="108"/>
  <c r="BJ119" i="108"/>
  <c r="BF119" i="108"/>
  <c r="AT119" i="108"/>
  <c r="X119" i="108"/>
  <c r="BH336" i="100"/>
  <c r="AB118" i="108"/>
  <c r="AN336" i="100"/>
  <c r="AV336" i="100"/>
  <c r="AO336" i="100"/>
  <c r="BF354" i="100" l="1"/>
  <c r="AV354" i="100"/>
  <c r="Z354" i="100"/>
  <c r="AU354" i="100"/>
  <c r="AQ354" i="100"/>
  <c r="AT354" i="100"/>
  <c r="V511" i="100"/>
  <c r="V505" i="100"/>
  <c r="AH354" i="100"/>
  <c r="AJ354" i="100"/>
  <c r="BG354" i="100"/>
  <c r="V504" i="100"/>
  <c r="V510" i="100"/>
  <c r="AO354" i="100"/>
  <c r="R118" i="108"/>
  <c r="AF354" i="100"/>
  <c r="BN354" i="100"/>
  <c r="AK354" i="100"/>
  <c r="AA354" i="100"/>
  <c r="BA354" i="100"/>
  <c r="S354" i="100"/>
  <c r="BD354" i="100"/>
  <c r="BL354" i="100"/>
  <c r="AZ354" i="100"/>
  <c r="W354" i="100"/>
  <c r="AW354" i="100"/>
  <c r="AE354" i="100"/>
  <c r="AB354" i="100"/>
  <c r="AS354" i="100"/>
  <c r="BM354" i="100"/>
  <c r="BE354" i="100"/>
  <c r="AG354" i="100"/>
  <c r="AL354" i="100"/>
  <c r="BH354" i="100"/>
  <c r="BC354" i="100"/>
  <c r="T336" i="100"/>
  <c r="AR354" i="100"/>
  <c r="BB354" i="100"/>
  <c r="R354" i="100"/>
  <c r="AY354" i="100"/>
  <c r="AI354" i="100"/>
  <c r="AN354" i="100"/>
  <c r="BI354" i="100"/>
  <c r="BK354" i="100"/>
  <c r="AX354" i="100"/>
  <c r="X354" i="100"/>
  <c r="U354" i="100"/>
  <c r="Y354" i="100"/>
  <c r="BJ354" i="100"/>
  <c r="AD354" i="100"/>
  <c r="AC354" i="100"/>
  <c r="R119" i="108"/>
  <c r="AP354" i="100"/>
  <c r="AM354" i="100"/>
  <c r="W356" i="100" l="1"/>
  <c r="W355" i="100"/>
  <c r="AJ356" i="100"/>
  <c r="AJ355" i="100"/>
  <c r="AX356" i="100"/>
  <c r="AX355" i="100"/>
  <c r="BI355" i="100"/>
  <c r="BI356" i="100"/>
  <c r="T354" i="100"/>
  <c r="BM356" i="100"/>
  <c r="BM355" i="100"/>
  <c r="AE355" i="100"/>
  <c r="AE356" i="100"/>
  <c r="BA356" i="100"/>
  <c r="BA355" i="100"/>
  <c r="BG356" i="100"/>
  <c r="BG355" i="100"/>
  <c r="AT355" i="100"/>
  <c r="AT356" i="100"/>
  <c r="BF356" i="100"/>
  <c r="BF355" i="100"/>
  <c r="BC356" i="100"/>
  <c r="BC355" i="100"/>
  <c r="AG356" i="100"/>
  <c r="AG355" i="100"/>
  <c r="AC356" i="100"/>
  <c r="AC355" i="100"/>
  <c r="BJ355" i="100"/>
  <c r="BJ356" i="100"/>
  <c r="AY355" i="100"/>
  <c r="AY356" i="100"/>
  <c r="AL356" i="100"/>
  <c r="AL355" i="100"/>
  <c r="AA355" i="100"/>
  <c r="AA356" i="100"/>
  <c r="BN356" i="100"/>
  <c r="BN355" i="100"/>
  <c r="AO356" i="100"/>
  <c r="AO355" i="100"/>
  <c r="T101" i="108"/>
  <c r="T128" i="108" s="1"/>
  <c r="T95" i="108"/>
  <c r="AN355" i="100"/>
  <c r="AN356" i="100"/>
  <c r="R355" i="100"/>
  <c r="R356" i="100"/>
  <c r="AS355" i="100"/>
  <c r="AS356" i="100"/>
  <c r="BL355" i="100"/>
  <c r="BL356" i="100"/>
  <c r="AM355" i="100"/>
  <c r="AM356" i="100"/>
  <c r="AP355" i="100"/>
  <c r="AP356" i="100"/>
  <c r="AD355" i="100"/>
  <c r="AD356" i="100"/>
  <c r="Y356" i="100"/>
  <c r="Y355" i="100"/>
  <c r="U355" i="100"/>
  <c r="U356" i="100"/>
  <c r="X355" i="100"/>
  <c r="X356" i="100"/>
  <c r="AI355" i="100"/>
  <c r="AI356" i="100"/>
  <c r="BB356" i="100"/>
  <c r="BB355" i="100"/>
  <c r="AR355" i="100"/>
  <c r="AR356" i="100"/>
  <c r="BH355" i="100"/>
  <c r="BH356" i="100"/>
  <c r="BE355" i="100"/>
  <c r="BE356" i="100"/>
  <c r="AB355" i="100"/>
  <c r="AB356" i="100"/>
  <c r="AW356" i="100"/>
  <c r="AW355" i="100"/>
  <c r="AZ355" i="100"/>
  <c r="AZ356" i="100"/>
  <c r="AK355" i="100"/>
  <c r="AK356" i="100"/>
  <c r="T94" i="108"/>
  <c r="AH356" i="100"/>
  <c r="AH355" i="100"/>
  <c r="T102" i="108"/>
  <c r="T129" i="108" s="1"/>
  <c r="AQ356" i="100"/>
  <c r="AQ355" i="100"/>
  <c r="AU356" i="100"/>
  <c r="AU355" i="100"/>
  <c r="Z355" i="100"/>
  <c r="Z356" i="100"/>
  <c r="AV355" i="100"/>
  <c r="AV356" i="100"/>
  <c r="BK355" i="100"/>
  <c r="BK356" i="100"/>
  <c r="BD356" i="100"/>
  <c r="BD355" i="100"/>
  <c r="S356" i="100"/>
  <c r="S355" i="100"/>
  <c r="AF355" i="100"/>
  <c r="AF356" i="100"/>
  <c r="S510" i="100" l="1"/>
  <c r="S504" i="100"/>
  <c r="Z511" i="100"/>
  <c r="Z505" i="100"/>
  <c r="AZ511" i="100"/>
  <c r="AZ505" i="100"/>
  <c r="AR511" i="100"/>
  <c r="AR505" i="100"/>
  <c r="AL510" i="100"/>
  <c r="AL504" i="100"/>
  <c r="AG504" i="100"/>
  <c r="AG510" i="100"/>
  <c r="AE505" i="100"/>
  <c r="AE511" i="100"/>
  <c r="AJ504" i="100"/>
  <c r="AJ510" i="100"/>
  <c r="S505" i="100"/>
  <c r="S511" i="100"/>
  <c r="BK510" i="100"/>
  <c r="BK504" i="100"/>
  <c r="Z504" i="100"/>
  <c r="Z510" i="100"/>
  <c r="AQ511" i="100"/>
  <c r="AQ505" i="100"/>
  <c r="AH511" i="100"/>
  <c r="AH505" i="100"/>
  <c r="AZ504" i="100"/>
  <c r="AZ510" i="100"/>
  <c r="AB504" i="100"/>
  <c r="AB510" i="100"/>
  <c r="BH504" i="100"/>
  <c r="BH510" i="100"/>
  <c r="AR510" i="100"/>
  <c r="AR504" i="100"/>
  <c r="AI510" i="100"/>
  <c r="AI504" i="100"/>
  <c r="U510" i="100"/>
  <c r="U504" i="100"/>
  <c r="AD504" i="100"/>
  <c r="AD510" i="100"/>
  <c r="AM504" i="100"/>
  <c r="AM510" i="100"/>
  <c r="AS510" i="100"/>
  <c r="AS504" i="100"/>
  <c r="AN510" i="100"/>
  <c r="AN504" i="100"/>
  <c r="BN511" i="100"/>
  <c r="BN505" i="100"/>
  <c r="AL511" i="100"/>
  <c r="AL505" i="100"/>
  <c r="BJ510" i="100"/>
  <c r="BJ504" i="100"/>
  <c r="AG511" i="100"/>
  <c r="AG505" i="100"/>
  <c r="BF505" i="100"/>
  <c r="BF511" i="100"/>
  <c r="BG511" i="100"/>
  <c r="BG505" i="100"/>
  <c r="AE504" i="100"/>
  <c r="AE510" i="100"/>
  <c r="BI510" i="100"/>
  <c r="BI504" i="100"/>
  <c r="AJ511" i="100"/>
  <c r="AJ505" i="100"/>
  <c r="BK511" i="100"/>
  <c r="BK505" i="100"/>
  <c r="AQ504" i="100"/>
  <c r="AQ510" i="100"/>
  <c r="AH510" i="100"/>
  <c r="AH504" i="100"/>
  <c r="AB511" i="100"/>
  <c r="AB505" i="100"/>
  <c r="AI505" i="100"/>
  <c r="AI511" i="100"/>
  <c r="AD505" i="100"/>
  <c r="AD511" i="100"/>
  <c r="AS511" i="100"/>
  <c r="AS505" i="100"/>
  <c r="AN505" i="100"/>
  <c r="AN511" i="100"/>
  <c r="BN504" i="100"/>
  <c r="BN510" i="100"/>
  <c r="BJ511" i="100"/>
  <c r="BJ505" i="100"/>
  <c r="BF510" i="100"/>
  <c r="BF504" i="100"/>
  <c r="BI505" i="100"/>
  <c r="BI511" i="100"/>
  <c r="AF511" i="100"/>
  <c r="AF505" i="100"/>
  <c r="BD504" i="100"/>
  <c r="BD510" i="100"/>
  <c r="AV511" i="100"/>
  <c r="AV505" i="100"/>
  <c r="AU504" i="100"/>
  <c r="AU510" i="100"/>
  <c r="AK505" i="100"/>
  <c r="AK511" i="100"/>
  <c r="AW504" i="100"/>
  <c r="AW510" i="100"/>
  <c r="BE505" i="100"/>
  <c r="BE511" i="100"/>
  <c r="BB504" i="100"/>
  <c r="BB510" i="100"/>
  <c r="X511" i="100"/>
  <c r="X505" i="100"/>
  <c r="Y504" i="100"/>
  <c r="Y510" i="100"/>
  <c r="AP505" i="100"/>
  <c r="AP511" i="100"/>
  <c r="BL511" i="100"/>
  <c r="BL505" i="100"/>
  <c r="AO504" i="100"/>
  <c r="AO510" i="100"/>
  <c r="AA511" i="100"/>
  <c r="AA505" i="100"/>
  <c r="AY511" i="100"/>
  <c r="AY505" i="100"/>
  <c r="AC510" i="100"/>
  <c r="AC504" i="100"/>
  <c r="BC510" i="100"/>
  <c r="BC504" i="100"/>
  <c r="AT511" i="100"/>
  <c r="AT505" i="100"/>
  <c r="BA510" i="100"/>
  <c r="BA504" i="100"/>
  <c r="BM504" i="100"/>
  <c r="BM510" i="100"/>
  <c r="T355" i="100"/>
  <c r="T356" i="100"/>
  <c r="AX510" i="100"/>
  <c r="AX504" i="100"/>
  <c r="W510" i="100"/>
  <c r="W504" i="100"/>
  <c r="T120" i="108"/>
  <c r="T142" i="108"/>
  <c r="BH511" i="100"/>
  <c r="BH505" i="100"/>
  <c r="U505" i="100"/>
  <c r="U511" i="100"/>
  <c r="AM505" i="100"/>
  <c r="AM511" i="100"/>
  <c r="BG504" i="100"/>
  <c r="BG510" i="100"/>
  <c r="AF510" i="100"/>
  <c r="AF504" i="100"/>
  <c r="BD511" i="100"/>
  <c r="BD505" i="100"/>
  <c r="AV510" i="100"/>
  <c r="AV504" i="100"/>
  <c r="AU511" i="100"/>
  <c r="AU505" i="100"/>
  <c r="AK510" i="100"/>
  <c r="AK504" i="100"/>
  <c r="AW505" i="100"/>
  <c r="AW511" i="100"/>
  <c r="BE504" i="100"/>
  <c r="BE510" i="100"/>
  <c r="BB505" i="100"/>
  <c r="BB511" i="100"/>
  <c r="X510" i="100"/>
  <c r="X504" i="100"/>
  <c r="Y511" i="100"/>
  <c r="Y505" i="100"/>
  <c r="AP504" i="100"/>
  <c r="AP510" i="100"/>
  <c r="BL510" i="100"/>
  <c r="BL504" i="100"/>
  <c r="T121" i="108"/>
  <c r="T143" i="108"/>
  <c r="AO511" i="100"/>
  <c r="AO505" i="100"/>
  <c r="AA510" i="100"/>
  <c r="AA504" i="100"/>
  <c r="AY504" i="100"/>
  <c r="AY510" i="100"/>
  <c r="AC511" i="100"/>
  <c r="AC505" i="100"/>
  <c r="BC505" i="100"/>
  <c r="BC511" i="100"/>
  <c r="AT504" i="100"/>
  <c r="AT510" i="100"/>
  <c r="BA505" i="100"/>
  <c r="BA511" i="100"/>
  <c r="BM511" i="100"/>
  <c r="BM505" i="100"/>
  <c r="AX505" i="100"/>
  <c r="AX511" i="100"/>
  <c r="W505" i="100"/>
  <c r="W511" i="100"/>
  <c r="T125" i="108" l="1"/>
  <c r="BA95" i="108"/>
  <c r="BJ101" i="108"/>
  <c r="BJ128" i="108" s="1"/>
  <c r="W102" i="108"/>
  <c r="W129" i="108" s="1"/>
  <c r="AZ95" i="108"/>
  <c r="AU95" i="108"/>
  <c r="AS102" i="108"/>
  <c r="AS129" i="108" s="1"/>
  <c r="BB102" i="108"/>
  <c r="BB129" i="108" s="1"/>
  <c r="BE94" i="108"/>
  <c r="S95" i="108"/>
  <c r="AV101" i="108"/>
  <c r="AV128" i="108" s="1"/>
  <c r="BK94" i="108"/>
  <c r="AR102" i="108"/>
  <c r="AR129" i="108" s="1"/>
  <c r="AA101" i="108"/>
  <c r="AA128" i="108" s="1"/>
  <c r="Y102" i="108"/>
  <c r="Y129" i="108" s="1"/>
  <c r="BJ102" i="108"/>
  <c r="BJ129" i="108" s="1"/>
  <c r="W94" i="108"/>
  <c r="AZ94" i="108"/>
  <c r="AU94" i="108"/>
  <c r="AS94" i="108"/>
  <c r="BB94" i="108"/>
  <c r="BG95" i="108"/>
  <c r="BH102" i="108"/>
  <c r="BH129" i="108" s="1"/>
  <c r="AL95" i="108"/>
  <c r="AB95" i="108"/>
  <c r="Z102" i="108"/>
  <c r="Z129" i="108" s="1"/>
  <c r="AO94" i="108"/>
  <c r="AH102" i="108"/>
  <c r="AH129" i="108" s="1"/>
  <c r="AC94" i="108"/>
  <c r="BD95" i="108"/>
  <c r="BH101" i="108"/>
  <c r="BH128" i="108" s="1"/>
  <c r="AQ94" i="108"/>
  <c r="AB101" i="108"/>
  <c r="AB128" i="108" s="1"/>
  <c r="AG94" i="108"/>
  <c r="BF101" i="108"/>
  <c r="BF128" i="108" s="1"/>
  <c r="AX101" i="108"/>
  <c r="AX128" i="108" s="1"/>
  <c r="AO95" i="108"/>
  <c r="BI94" i="108"/>
  <c r="AH101" i="108"/>
  <c r="AH128" i="108" s="1"/>
  <c r="AE101" i="108"/>
  <c r="AE128" i="108" s="1"/>
  <c r="AP95" i="108"/>
  <c r="X95" i="108"/>
  <c r="AN101" i="108"/>
  <c r="AN128" i="108" s="1"/>
  <c r="V94" i="108"/>
  <c r="BC101" i="108"/>
  <c r="BC128" i="108" s="1"/>
  <c r="AI94" i="108"/>
  <c r="AT94" i="108"/>
  <c r="AD94" i="108"/>
  <c r="AK102" i="108"/>
  <c r="AK129" i="108" s="1"/>
  <c r="BF95" i="108"/>
  <c r="U94" i="108"/>
  <c r="T511" i="100"/>
  <c r="T505" i="100"/>
  <c r="AY94" i="108"/>
  <c r="BA94" i="108"/>
  <c r="AW95" i="108"/>
  <c r="AM101" i="108"/>
  <c r="AM128" i="108" s="1"/>
  <c r="AN102" i="108"/>
  <c r="AN129" i="108" s="1"/>
  <c r="V95" i="108"/>
  <c r="BC102" i="108"/>
  <c r="BC129" i="108" s="1"/>
  <c r="AI102" i="108"/>
  <c r="AI129" i="108" s="1"/>
  <c r="AT95" i="108"/>
  <c r="AD95" i="108"/>
  <c r="BD94" i="108"/>
  <c r="AQ95" i="108"/>
  <c r="AG102" i="108"/>
  <c r="AG129" i="108" s="1"/>
  <c r="AF94" i="108"/>
  <c r="BI95" i="108"/>
  <c r="BG94" i="108"/>
  <c r="BE95" i="108"/>
  <c r="AE95" i="108"/>
  <c r="AJ95" i="108"/>
  <c r="AQ101" i="108"/>
  <c r="AQ128" i="108" s="1"/>
  <c r="AB94" i="108"/>
  <c r="AG101" i="108"/>
  <c r="AG128" i="108" s="1"/>
  <c r="BF94" i="108"/>
  <c r="AX94" i="108"/>
  <c r="AO102" i="108"/>
  <c r="AO129" i="108" s="1"/>
  <c r="BI101" i="108"/>
  <c r="BI128" i="108" s="1"/>
  <c r="AH94" i="108"/>
  <c r="AE94" i="108"/>
  <c r="AP102" i="108"/>
  <c r="AP129" i="108" s="1"/>
  <c r="X102" i="108"/>
  <c r="X129" i="108" s="1"/>
  <c r="AV95" i="108"/>
  <c r="AW94" i="108"/>
  <c r="U102" i="108"/>
  <c r="U129" i="108" s="1"/>
  <c r="AR101" i="108"/>
  <c r="AR128" i="108" s="1"/>
  <c r="Y94" i="108"/>
  <c r="U95" i="108"/>
  <c r="BK102" i="108"/>
  <c r="BK129" i="108" s="1"/>
  <c r="AR94" i="108"/>
  <c r="AA102" i="108"/>
  <c r="AA129" i="108" s="1"/>
  <c r="Y101" i="108"/>
  <c r="Y128" i="108" s="1"/>
  <c r="AN94" i="108"/>
  <c r="V101" i="108"/>
  <c r="V128" i="108" s="1"/>
  <c r="BC94" i="108"/>
  <c r="AI101" i="108"/>
  <c r="AI128" i="108" s="1"/>
  <c r="AT101" i="108"/>
  <c r="AT128" i="108" s="1"/>
  <c r="AD101" i="108"/>
  <c r="AD128" i="108" s="1"/>
  <c r="AK95" i="108"/>
  <c r="BF102" i="108"/>
  <c r="BF129" i="108" s="1"/>
  <c r="U101" i="108"/>
  <c r="U128" i="108" s="1"/>
  <c r="T504" i="100"/>
  <c r="T510" i="100"/>
  <c r="AY101" i="108"/>
  <c r="AY128" i="108" s="1"/>
  <c r="BA101" i="108"/>
  <c r="BA128" i="108" s="1"/>
  <c r="AW102" i="108"/>
  <c r="AW129" i="108" s="1"/>
  <c r="AM94" i="108"/>
  <c r="AN95" i="108"/>
  <c r="V102" i="108"/>
  <c r="V129" i="108" s="1"/>
  <c r="BC95" i="108"/>
  <c r="AI95" i="108"/>
  <c r="AT102" i="108"/>
  <c r="AT129" i="108" s="1"/>
  <c r="AD102" i="108"/>
  <c r="AD129" i="108" s="1"/>
  <c r="BD101" i="108"/>
  <c r="BD128" i="108" s="1"/>
  <c r="AQ102" i="108"/>
  <c r="AQ129" i="108" s="1"/>
  <c r="AG95" i="108"/>
  <c r="AF101" i="108"/>
  <c r="AF128" i="108" s="1"/>
  <c r="BI102" i="108"/>
  <c r="BI129" i="108" s="1"/>
  <c r="BG101" i="108"/>
  <c r="BG128" i="108" s="1"/>
  <c r="BE102" i="108"/>
  <c r="BE129" i="108" s="1"/>
  <c r="AE102" i="108"/>
  <c r="AE129" i="108" s="1"/>
  <c r="AJ102" i="108"/>
  <c r="AJ129" i="108" s="1"/>
  <c r="AL94" i="108"/>
  <c r="AK101" i="108"/>
  <c r="AK128" i="108" s="1"/>
  <c r="S94" i="108"/>
  <c r="AP94" i="108"/>
  <c r="Z101" i="108"/>
  <c r="Z128" i="108" s="1"/>
  <c r="AF95" i="108"/>
  <c r="X101" i="108"/>
  <c r="X128" i="108" s="1"/>
  <c r="Q102" i="108"/>
  <c r="Q129" i="108" s="1"/>
  <c r="AC102" i="108"/>
  <c r="AC129" i="108" s="1"/>
  <c r="AJ94" i="108"/>
  <c r="AX95" i="108"/>
  <c r="Q94" i="108"/>
  <c r="AY95" i="108"/>
  <c r="AM102" i="108"/>
  <c r="AM129" i="108" s="1"/>
  <c r="BK95" i="108"/>
  <c r="AA95" i="108"/>
  <c r="AV102" i="108"/>
  <c r="AV129" i="108" s="1"/>
  <c r="AY102" i="108"/>
  <c r="AY129" i="108" s="1"/>
  <c r="BA102" i="108"/>
  <c r="BA129" i="108" s="1"/>
  <c r="AW101" i="108"/>
  <c r="AW128" i="108" s="1"/>
  <c r="AM95" i="108"/>
  <c r="BJ94" i="108"/>
  <c r="W95" i="108"/>
  <c r="AZ102" i="108"/>
  <c r="AZ129" i="108" s="1"/>
  <c r="AU102" i="108"/>
  <c r="AU129" i="108" s="1"/>
  <c r="AS95" i="108"/>
  <c r="BB95" i="108"/>
  <c r="BE101" i="108"/>
  <c r="BE128" i="108" s="1"/>
  <c r="S102" i="108"/>
  <c r="S129" i="108" s="1"/>
  <c r="AV94" i="108"/>
  <c r="BK101" i="108"/>
  <c r="BK128" i="108" s="1"/>
  <c r="AR95" i="108"/>
  <c r="AA94" i="108"/>
  <c r="Y95" i="108"/>
  <c r="BJ95" i="108"/>
  <c r="W101" i="108"/>
  <c r="W128" i="108" s="1"/>
  <c r="AZ101" i="108"/>
  <c r="AZ128" i="108" s="1"/>
  <c r="AU101" i="108"/>
  <c r="AU128" i="108" s="1"/>
  <c r="AS101" i="108"/>
  <c r="AS128" i="108" s="1"/>
  <c r="BB101" i="108"/>
  <c r="BB128" i="108" s="1"/>
  <c r="BG102" i="108"/>
  <c r="BG129" i="108" s="1"/>
  <c r="BH95" i="108"/>
  <c r="AL102" i="108"/>
  <c r="AL129" i="108" s="1"/>
  <c r="AB102" i="108"/>
  <c r="AB129" i="108" s="1"/>
  <c r="Z95" i="108"/>
  <c r="AO101" i="108"/>
  <c r="AO128" i="108" s="1"/>
  <c r="AH95" i="108"/>
  <c r="AC101" i="108"/>
  <c r="AC128" i="108" s="1"/>
  <c r="BD102" i="108"/>
  <c r="BD129" i="108" s="1"/>
  <c r="BH94" i="108"/>
  <c r="AL101" i="108"/>
  <c r="AL128" i="108" s="1"/>
  <c r="AK94" i="108"/>
  <c r="S101" i="108"/>
  <c r="S128" i="108" s="1"/>
  <c r="AP101" i="108"/>
  <c r="AP128" i="108" s="1"/>
  <c r="Z94" i="108"/>
  <c r="AF102" i="108"/>
  <c r="AF129" i="108" s="1"/>
  <c r="X94" i="108"/>
  <c r="Q95" i="108"/>
  <c r="AC95" i="108"/>
  <c r="AJ101" i="108"/>
  <c r="AJ128" i="108" s="1"/>
  <c r="AX102" i="108"/>
  <c r="AX129" i="108" s="1"/>
  <c r="Q101" i="108"/>
  <c r="Q128" i="108" s="1"/>
  <c r="Q121" i="108" l="1"/>
  <c r="Q143" i="108"/>
  <c r="Z120" i="108"/>
  <c r="Z142" i="108"/>
  <c r="AH121" i="108"/>
  <c r="AH143" i="108"/>
  <c r="Z121" i="108"/>
  <c r="Z143" i="108"/>
  <c r="BJ121" i="108"/>
  <c r="BJ143" i="108"/>
  <c r="AR121" i="108"/>
  <c r="AR143" i="108"/>
  <c r="AS121" i="108"/>
  <c r="AS143" i="108"/>
  <c r="BJ120" i="108"/>
  <c r="BJ142" i="108"/>
  <c r="AA121" i="108"/>
  <c r="AA143" i="108"/>
  <c r="AJ120" i="108"/>
  <c r="AJ142" i="108"/>
  <c r="AF121" i="108"/>
  <c r="AF143" i="108"/>
  <c r="AI121" i="108"/>
  <c r="AI143" i="108"/>
  <c r="AM120" i="108"/>
  <c r="AM142" i="108"/>
  <c r="R94" i="108"/>
  <c r="AR120" i="108"/>
  <c r="AR142" i="108"/>
  <c r="U121" i="108"/>
  <c r="U143" i="108"/>
  <c r="AE120" i="108"/>
  <c r="AE142" i="108"/>
  <c r="AJ121" i="108"/>
  <c r="AJ143" i="108"/>
  <c r="BE121" i="108"/>
  <c r="BE143" i="108"/>
  <c r="AT121" i="108"/>
  <c r="AT143" i="108"/>
  <c r="AW121" i="108"/>
  <c r="AW143" i="108"/>
  <c r="AY120" i="108"/>
  <c r="AY142" i="108"/>
  <c r="AD120" i="108"/>
  <c r="AD142" i="108"/>
  <c r="AI120" i="108"/>
  <c r="AI142" i="108"/>
  <c r="X121" i="108"/>
  <c r="X143" i="108"/>
  <c r="AG120" i="108"/>
  <c r="AG142" i="108"/>
  <c r="AC120" i="108"/>
  <c r="AC142" i="108"/>
  <c r="AB121" i="108"/>
  <c r="AB143" i="108"/>
  <c r="BB120" i="108"/>
  <c r="BB142" i="108"/>
  <c r="AU120" i="108"/>
  <c r="AU142" i="108"/>
  <c r="BB121" i="108"/>
  <c r="BB143" i="108"/>
  <c r="AY121" i="108"/>
  <c r="AY143" i="108"/>
  <c r="Q120" i="108"/>
  <c r="Q142" i="108"/>
  <c r="AP120" i="108"/>
  <c r="AP142" i="108"/>
  <c r="AG121" i="108"/>
  <c r="AG143" i="108"/>
  <c r="BC121" i="108"/>
  <c r="BC143" i="108"/>
  <c r="AK121" i="108"/>
  <c r="AK143" i="108"/>
  <c r="BC120" i="108"/>
  <c r="BC142" i="108"/>
  <c r="AN120" i="108"/>
  <c r="AN142" i="108"/>
  <c r="AW120" i="108"/>
  <c r="AW142" i="108"/>
  <c r="AX120" i="108"/>
  <c r="AX142" i="108"/>
  <c r="R95" i="108"/>
  <c r="U120" i="108"/>
  <c r="U142" i="108"/>
  <c r="AT120" i="108"/>
  <c r="AT142" i="108"/>
  <c r="V120" i="108"/>
  <c r="V142" i="108"/>
  <c r="BI120" i="108"/>
  <c r="BI142" i="108"/>
  <c r="AQ120" i="108"/>
  <c r="AQ142" i="108"/>
  <c r="BD121" i="108"/>
  <c r="BD143" i="108"/>
  <c r="AL121" i="108"/>
  <c r="AL143" i="108"/>
  <c r="AS120" i="108"/>
  <c r="AS142" i="108"/>
  <c r="AZ120" i="108"/>
  <c r="AZ142" i="108"/>
  <c r="W120" i="108"/>
  <c r="W142" i="108"/>
  <c r="BE120" i="108"/>
  <c r="BE142" i="108"/>
  <c r="AZ121" i="108"/>
  <c r="AZ143" i="108"/>
  <c r="AK120" i="108"/>
  <c r="AK142" i="108"/>
  <c r="Y121" i="108"/>
  <c r="Y143" i="108"/>
  <c r="AA120" i="108"/>
  <c r="AA142" i="108"/>
  <c r="W121" i="108"/>
  <c r="W143" i="108"/>
  <c r="AM121" i="108"/>
  <c r="AM143" i="108"/>
  <c r="BK121" i="108"/>
  <c r="BK143" i="108"/>
  <c r="AN121" i="108"/>
  <c r="AN143" i="108"/>
  <c r="AH120" i="108"/>
  <c r="AH142" i="108"/>
  <c r="AE121" i="108"/>
  <c r="AE143" i="108"/>
  <c r="BG120" i="108"/>
  <c r="BG142" i="108"/>
  <c r="AF120" i="108"/>
  <c r="AF142" i="108"/>
  <c r="AQ121" i="108"/>
  <c r="AQ143" i="108"/>
  <c r="AD121" i="108"/>
  <c r="AD143" i="108"/>
  <c r="V121" i="108"/>
  <c r="V143" i="108"/>
  <c r="BA120" i="108"/>
  <c r="BA142" i="108"/>
  <c r="R102" i="108"/>
  <c r="R129" i="108" s="1"/>
  <c r="BG121" i="108"/>
  <c r="BG143" i="108"/>
  <c r="BK120" i="108"/>
  <c r="BK142" i="108"/>
  <c r="AU121" i="108"/>
  <c r="AU143" i="108"/>
  <c r="BA121" i="108"/>
  <c r="BA143" i="108"/>
  <c r="X120" i="108"/>
  <c r="X142" i="108"/>
  <c r="BH120" i="108"/>
  <c r="BH142" i="108"/>
  <c r="AC121" i="108"/>
  <c r="AC143" i="108"/>
  <c r="BH121" i="108"/>
  <c r="BH143" i="108"/>
  <c r="AV120" i="108"/>
  <c r="AV142" i="108"/>
  <c r="AX121" i="108"/>
  <c r="AX143" i="108"/>
  <c r="S120" i="108"/>
  <c r="S142" i="108"/>
  <c r="AL120" i="108"/>
  <c r="AL142" i="108"/>
  <c r="R101" i="108"/>
  <c r="R128" i="108" s="1"/>
  <c r="Y120" i="108"/>
  <c r="Y142" i="108"/>
  <c r="AV121" i="108"/>
  <c r="AV143" i="108"/>
  <c r="BF120" i="108"/>
  <c r="BF142" i="108"/>
  <c r="AB120" i="108"/>
  <c r="AB142" i="108"/>
  <c r="BI121" i="108"/>
  <c r="BI143" i="108"/>
  <c r="BD120" i="108"/>
  <c r="BD142" i="108"/>
  <c r="BF121" i="108"/>
  <c r="BF143" i="108"/>
  <c r="AP121" i="108"/>
  <c r="AP143" i="108"/>
  <c r="AO121" i="108"/>
  <c r="AO143" i="108"/>
  <c r="AO120" i="108"/>
  <c r="AO142" i="108"/>
  <c r="S121" i="108"/>
  <c r="S143" i="108"/>
  <c r="AW125" i="108" l="1"/>
  <c r="AH125" i="108"/>
  <c r="AA125" i="108"/>
  <c r="BK125" i="108"/>
  <c r="U125" i="108"/>
  <c r="AR125" i="108"/>
  <c r="Y125" i="108"/>
  <c r="AI125" i="108"/>
  <c r="BE125" i="108"/>
  <c r="X125" i="108"/>
  <c r="AB125" i="108"/>
  <c r="AS125" i="108"/>
  <c r="Q125" i="108"/>
  <c r="AZ125" i="108"/>
  <c r="AT125" i="108"/>
  <c r="AF125" i="108"/>
  <c r="AL125" i="108"/>
  <c r="BJ125" i="108"/>
  <c r="BD125" i="108"/>
  <c r="AK125" i="108"/>
  <c r="AQ125" i="108"/>
  <c r="AX125" i="108"/>
  <c r="AP125" i="108"/>
  <c r="R120" i="108"/>
  <c r="R142" i="108"/>
  <c r="AO125" i="108"/>
  <c r="BF125" i="108"/>
  <c r="BH125" i="108"/>
  <c r="BA125" i="108"/>
  <c r="AN125" i="108"/>
  <c r="AU125" i="108"/>
  <c r="AG125" i="108"/>
  <c r="AE125" i="108"/>
  <c r="AJ125" i="108"/>
  <c r="Z125" i="108"/>
  <c r="W125" i="108"/>
  <c r="V125" i="108"/>
  <c r="S125" i="108"/>
  <c r="AV125" i="108"/>
  <c r="BG125" i="108"/>
  <c r="BI125" i="108"/>
  <c r="R121" i="108"/>
  <c r="R143" i="108"/>
  <c r="BC125" i="108"/>
  <c r="BB125" i="108"/>
  <c r="AC125" i="108"/>
  <c r="AD125" i="108"/>
  <c r="AY125" i="108"/>
  <c r="AM125" i="108"/>
  <c r="R125" i="108" l="1"/>
  <c r="K17" i="107" l="1"/>
  <c r="L17" i="107" l="1"/>
  <c r="M17" i="107" l="1"/>
  <c r="N17" i="107" l="1"/>
  <c r="O17" i="107" l="1"/>
  <c r="P17" i="107" l="1"/>
  <c r="Q17" i="107" l="1"/>
  <c r="R17" i="107" l="1"/>
  <c r="S17" i="107" l="1"/>
  <c r="T17" i="107" l="1"/>
  <c r="U17" i="107" l="1"/>
  <c r="V17" i="107" l="1"/>
  <c r="W17" i="107" l="1"/>
  <c r="X17" i="107" l="1"/>
  <c r="Y17" i="107" l="1"/>
  <c r="Z17" i="107" l="1"/>
  <c r="AA17" i="107" l="1"/>
  <c r="AB17" i="107" l="1"/>
  <c r="AC17" i="107" l="1"/>
  <c r="AD17" i="107" l="1"/>
  <c r="AE17" i="107" l="1"/>
  <c r="AF17" i="107" l="1"/>
  <c r="AG17" i="107" l="1"/>
  <c r="AH17" i="107" l="1"/>
  <c r="AI17" i="107" l="1"/>
  <c r="AJ17" i="107" l="1"/>
  <c r="AK17" i="107" l="1"/>
  <c r="AL17" i="107" l="1"/>
  <c r="AM17" i="107" l="1"/>
  <c r="AN17" i="107" l="1"/>
  <c r="AO17" i="107" l="1"/>
  <c r="AP17" i="107" l="1"/>
  <c r="AQ17" i="107" l="1"/>
  <c r="AR17" i="107" l="1"/>
  <c r="AS17" i="107" l="1"/>
  <c r="AT17" i="107" l="1"/>
  <c r="AU17" i="107" l="1"/>
  <c r="AV17" i="107" l="1"/>
  <c r="AW17" i="107" l="1"/>
  <c r="AX17" i="107" l="1"/>
  <c r="AY17" i="107" l="1"/>
  <c r="AZ17" i="107" l="1"/>
  <c r="BA17" i="107" l="1"/>
  <c r="Q385" i="100" l="1" a="1"/>
  <c r="BN385" i="100" s="1"/>
  <c r="N48" i="104" a="1"/>
  <c r="BK48" i="104" s="1"/>
  <c r="BK60" i="104" l="1"/>
  <c r="BK61" i="104"/>
  <c r="BK50" i="104"/>
  <c r="BK51" i="104"/>
  <c r="O48" i="104"/>
  <c r="N48" i="104"/>
  <c r="T48" i="104"/>
  <c r="Q48" i="104"/>
  <c r="P48" i="104"/>
  <c r="U48" i="104"/>
  <c r="R48" i="104"/>
  <c r="V48" i="104"/>
  <c r="S48" i="104"/>
  <c r="W48" i="104"/>
  <c r="X48" i="104"/>
  <c r="Y48" i="104"/>
  <c r="Z48" i="104"/>
  <c r="AA48" i="104"/>
  <c r="AB48" i="104"/>
  <c r="AC48" i="104"/>
  <c r="AD48" i="104"/>
  <c r="AE48" i="104"/>
  <c r="AF48" i="104"/>
  <c r="AG48" i="104"/>
  <c r="AH48" i="104"/>
  <c r="AI48" i="104"/>
  <c r="AJ48" i="104"/>
  <c r="AK48" i="104"/>
  <c r="AL48" i="104"/>
  <c r="AM48" i="104"/>
  <c r="AN48" i="104"/>
  <c r="AO48" i="104"/>
  <c r="AP48" i="104"/>
  <c r="AQ48" i="104"/>
  <c r="AR48" i="104"/>
  <c r="AS48" i="104"/>
  <c r="AT48" i="104"/>
  <c r="AU48" i="104"/>
  <c r="AV48" i="104"/>
  <c r="AW48" i="104"/>
  <c r="AX48" i="104"/>
  <c r="AY48" i="104"/>
  <c r="AZ48" i="104"/>
  <c r="BA48" i="104"/>
  <c r="BB48" i="104"/>
  <c r="BC48" i="104"/>
  <c r="BD48" i="104"/>
  <c r="BE48" i="104"/>
  <c r="BF48" i="104"/>
  <c r="BG48" i="104"/>
  <c r="BH48" i="104"/>
  <c r="BI48" i="104"/>
  <c r="BJ48" i="104"/>
  <c r="R385" i="100"/>
  <c r="R387" i="100" s="1"/>
  <c r="Q385" i="100"/>
  <c r="W385" i="100"/>
  <c r="X385" i="100"/>
  <c r="T385" i="100"/>
  <c r="S385" i="100"/>
  <c r="Y385" i="100"/>
  <c r="U385" i="100"/>
  <c r="V385" i="100"/>
  <c r="Z385" i="100"/>
  <c r="AA385" i="100"/>
  <c r="AB385" i="100"/>
  <c r="AC385" i="100"/>
  <c r="AD385" i="100"/>
  <c r="AE385" i="100"/>
  <c r="AF385" i="100"/>
  <c r="AG385" i="100"/>
  <c r="AH385" i="100"/>
  <c r="AI385" i="100"/>
  <c r="AJ385" i="100"/>
  <c r="AK385" i="100"/>
  <c r="AL385" i="100"/>
  <c r="AM385" i="100"/>
  <c r="AN385" i="100"/>
  <c r="AO385" i="100"/>
  <c r="AP385" i="100"/>
  <c r="AQ385" i="100"/>
  <c r="AR385" i="100"/>
  <c r="AS385" i="100"/>
  <c r="AT385" i="100"/>
  <c r="AU385" i="100"/>
  <c r="AV385" i="100"/>
  <c r="AW385" i="100"/>
  <c r="AX385" i="100"/>
  <c r="AY385" i="100"/>
  <c r="AZ385" i="100"/>
  <c r="BA385" i="100"/>
  <c r="BB385" i="100"/>
  <c r="BC385" i="100"/>
  <c r="BD385" i="100"/>
  <c r="BE385" i="100"/>
  <c r="BF385" i="100"/>
  <c r="BG385" i="100"/>
  <c r="BH385" i="100"/>
  <c r="BI385" i="100"/>
  <c r="BJ385" i="100"/>
  <c r="BK385" i="100"/>
  <c r="BL385" i="100"/>
  <c r="BM385" i="100"/>
  <c r="BN392" i="100"/>
  <c r="BN387" i="100"/>
  <c r="BK69" i="104"/>
  <c r="BJ61" i="104" l="1"/>
  <c r="BJ60" i="104"/>
  <c r="BF61" i="104"/>
  <c r="BF60" i="104"/>
  <c r="BB61" i="104"/>
  <c r="BB60" i="104"/>
  <c r="AX61" i="104"/>
  <c r="AX60" i="104"/>
  <c r="AT61" i="104"/>
  <c r="AT60" i="104"/>
  <c r="AP61" i="104"/>
  <c r="AP60" i="104"/>
  <c r="AL61" i="104"/>
  <c r="AL60" i="104"/>
  <c r="AH61" i="104"/>
  <c r="AH60" i="104"/>
  <c r="AD61" i="104"/>
  <c r="AD60" i="104"/>
  <c r="Z61" i="104"/>
  <c r="Z60" i="104"/>
  <c r="S60" i="104"/>
  <c r="S61" i="104"/>
  <c r="BH60" i="104"/>
  <c r="BH61" i="104"/>
  <c r="BD60" i="104"/>
  <c r="BD61" i="104"/>
  <c r="AZ60" i="104"/>
  <c r="AZ61" i="104"/>
  <c r="AV60" i="104"/>
  <c r="AV61" i="104"/>
  <c r="AR60" i="104"/>
  <c r="AR61" i="104"/>
  <c r="AN60" i="104"/>
  <c r="AN61" i="104"/>
  <c r="AJ60" i="104"/>
  <c r="AJ61" i="104"/>
  <c r="AF60" i="104"/>
  <c r="AF61" i="104"/>
  <c r="AB60" i="104"/>
  <c r="AB61" i="104"/>
  <c r="X60" i="104"/>
  <c r="X61" i="104"/>
  <c r="R61" i="104"/>
  <c r="R60" i="104"/>
  <c r="T60" i="104"/>
  <c r="T61" i="104"/>
  <c r="BG60" i="104"/>
  <c r="BG61" i="104"/>
  <c r="BC60" i="104"/>
  <c r="BC61" i="104"/>
  <c r="AY60" i="104"/>
  <c r="AY61" i="104"/>
  <c r="AU60" i="104"/>
  <c r="AU61" i="104"/>
  <c r="AQ60" i="104"/>
  <c r="AQ61" i="104"/>
  <c r="AM60" i="104"/>
  <c r="AM61" i="104"/>
  <c r="AI60" i="104"/>
  <c r="AI61" i="104"/>
  <c r="AE60" i="104"/>
  <c r="AE61" i="104"/>
  <c r="AA60" i="104"/>
  <c r="AA61" i="104"/>
  <c r="W60" i="104"/>
  <c r="W61" i="104"/>
  <c r="U60" i="104"/>
  <c r="U61" i="104"/>
  <c r="N51" i="104"/>
  <c r="N61" i="104"/>
  <c r="N60" i="104"/>
  <c r="N50" i="104"/>
  <c r="P60" i="104"/>
  <c r="P61" i="104"/>
  <c r="O60" i="104"/>
  <c r="O61" i="104"/>
  <c r="BI60" i="104"/>
  <c r="BI61" i="104"/>
  <c r="BE60" i="104"/>
  <c r="BE61" i="104"/>
  <c r="BA60" i="104"/>
  <c r="BA61" i="104"/>
  <c r="AW60" i="104"/>
  <c r="AW61" i="104"/>
  <c r="AS60" i="104"/>
  <c r="AS61" i="104"/>
  <c r="AO60" i="104"/>
  <c r="AO61" i="104"/>
  <c r="AK60" i="104"/>
  <c r="AK61" i="104"/>
  <c r="AG60" i="104"/>
  <c r="AG61" i="104"/>
  <c r="AC60" i="104"/>
  <c r="AC61" i="104"/>
  <c r="Y60" i="104"/>
  <c r="Y61" i="104"/>
  <c r="V61" i="104"/>
  <c r="V60" i="104"/>
  <c r="Q60" i="104"/>
  <c r="Q61" i="104"/>
  <c r="BJ51" i="104"/>
  <c r="BJ50" i="104"/>
  <c r="BI50" i="104"/>
  <c r="BI51" i="104"/>
  <c r="BH50" i="104"/>
  <c r="BH51" i="104"/>
  <c r="BG50" i="104"/>
  <c r="BG51" i="104"/>
  <c r="BF51" i="104"/>
  <c r="BF50" i="104"/>
  <c r="BE50" i="104"/>
  <c r="BE51" i="104"/>
  <c r="BD50" i="104"/>
  <c r="BD51" i="104"/>
  <c r="BC50" i="104"/>
  <c r="BC51" i="104"/>
  <c r="BB51" i="104"/>
  <c r="BB50" i="104"/>
  <c r="BA50" i="104"/>
  <c r="BA51" i="104"/>
  <c r="AZ50" i="104"/>
  <c r="AZ51" i="104"/>
  <c r="AY50" i="104"/>
  <c r="AY51" i="104"/>
  <c r="AX51" i="104"/>
  <c r="AX50" i="104"/>
  <c r="AW50" i="104"/>
  <c r="AW51" i="104"/>
  <c r="AV50" i="104"/>
  <c r="AV51" i="104"/>
  <c r="AU50" i="104"/>
  <c r="AU51" i="104"/>
  <c r="AT51" i="104"/>
  <c r="AT50" i="104"/>
  <c r="AS50" i="104"/>
  <c r="AS51" i="104"/>
  <c r="AR50" i="104"/>
  <c r="AR51" i="104"/>
  <c r="AQ50" i="104"/>
  <c r="AQ51" i="104"/>
  <c r="AP51" i="104"/>
  <c r="AP50" i="104"/>
  <c r="AO50" i="104"/>
  <c r="AO51" i="104"/>
  <c r="AN50" i="104"/>
  <c r="AN51" i="104"/>
  <c r="AM50" i="104"/>
  <c r="AM51" i="104"/>
  <c r="AL51" i="104"/>
  <c r="AL50" i="104"/>
  <c r="AK50" i="104"/>
  <c r="AK51" i="104"/>
  <c r="AJ50" i="104"/>
  <c r="AJ51" i="104"/>
  <c r="AI50" i="104"/>
  <c r="AI51" i="104"/>
  <c r="AH51" i="104"/>
  <c r="AH50" i="104"/>
  <c r="AG50" i="104"/>
  <c r="AG51" i="104"/>
  <c r="AF50" i="104"/>
  <c r="AF51" i="104"/>
  <c r="AE50" i="104"/>
  <c r="AE51" i="104"/>
  <c r="AD51" i="104"/>
  <c r="AD50" i="104"/>
  <c r="AC50" i="104"/>
  <c r="AC51" i="104"/>
  <c r="AB50" i="104"/>
  <c r="AB51" i="104"/>
  <c r="AA50" i="104"/>
  <c r="AA51" i="104"/>
  <c r="Z51" i="104"/>
  <c r="Z50" i="104"/>
  <c r="Y50" i="104"/>
  <c r="Y51" i="104"/>
  <c r="X50" i="104"/>
  <c r="X51" i="104"/>
  <c r="W50" i="104"/>
  <c r="W51" i="104"/>
  <c r="S50" i="104"/>
  <c r="S51" i="104"/>
  <c r="V51" i="104"/>
  <c r="V50" i="104"/>
  <c r="R51" i="104"/>
  <c r="R50" i="104"/>
  <c r="U50" i="104"/>
  <c r="U51" i="104"/>
  <c r="P50" i="104"/>
  <c r="P51" i="104"/>
  <c r="Q50" i="104"/>
  <c r="Q51" i="104"/>
  <c r="T50" i="104"/>
  <c r="T51" i="104"/>
  <c r="O50" i="104"/>
  <c r="O51" i="104"/>
  <c r="K385" i="100" a="1"/>
  <c r="K385" i="100" s="1"/>
  <c r="AZ69" i="104"/>
  <c r="AN69" i="104"/>
  <c r="AB69" i="104"/>
  <c r="R69" i="104"/>
  <c r="BM387" i="100"/>
  <c r="BM388" i="100" s="1"/>
  <c r="BM389" i="100" s="1"/>
  <c r="BM392" i="100"/>
  <c r="BE392" i="100"/>
  <c r="BE387" i="100"/>
  <c r="AW387" i="100"/>
  <c r="AW392" i="100"/>
  <c r="AS392" i="100"/>
  <c r="AS387" i="100"/>
  <c r="AO387" i="100"/>
  <c r="AO392" i="100"/>
  <c r="AG392" i="100"/>
  <c r="AG387" i="100"/>
  <c r="V392" i="100"/>
  <c r="V387" i="100"/>
  <c r="R392" i="100"/>
  <c r="BC69" i="104"/>
  <c r="AU69" i="104"/>
  <c r="AM69" i="104"/>
  <c r="AE69" i="104"/>
  <c r="W69" i="104"/>
  <c r="U69" i="104"/>
  <c r="BL387" i="100"/>
  <c r="BL392" i="100"/>
  <c r="BH392" i="100"/>
  <c r="BH387" i="100"/>
  <c r="BD392" i="100"/>
  <c r="BD387" i="100"/>
  <c r="AZ387" i="100"/>
  <c r="AZ392" i="100"/>
  <c r="AV392" i="100"/>
  <c r="AV387" i="100"/>
  <c r="AR387" i="100"/>
  <c r="AR392" i="100"/>
  <c r="AN392" i="100"/>
  <c r="AN387" i="100"/>
  <c r="AJ387" i="100"/>
  <c r="AJ392" i="100"/>
  <c r="AF392" i="100"/>
  <c r="AF387" i="100"/>
  <c r="AB392" i="100"/>
  <c r="AB387" i="100"/>
  <c r="U392" i="100"/>
  <c r="U387" i="100"/>
  <c r="X392" i="100"/>
  <c r="X387" i="100"/>
  <c r="BJ69" i="104"/>
  <c r="BF69" i="104"/>
  <c r="BB69" i="104"/>
  <c r="AX69" i="104"/>
  <c r="AT69" i="104"/>
  <c r="AP69" i="104"/>
  <c r="AL69" i="104"/>
  <c r="AH69" i="104"/>
  <c r="AD69" i="104"/>
  <c r="Z69" i="104"/>
  <c r="S69" i="104"/>
  <c r="P69" i="104"/>
  <c r="O69" i="104"/>
  <c r="BJ387" i="100"/>
  <c r="BJ392" i="100"/>
  <c r="BF392" i="100"/>
  <c r="BF387" i="100"/>
  <c r="BB387" i="100"/>
  <c r="BB392" i="100"/>
  <c r="AX392" i="100"/>
  <c r="AX387" i="100"/>
  <c r="AT387" i="100"/>
  <c r="AT392" i="100"/>
  <c r="AP387" i="100"/>
  <c r="AP392" i="100"/>
  <c r="AL387" i="100"/>
  <c r="AL392" i="100"/>
  <c r="AH392" i="100"/>
  <c r="AH387" i="100"/>
  <c r="AD387" i="100"/>
  <c r="AD392" i="100"/>
  <c r="Z392" i="100"/>
  <c r="Z387" i="100"/>
  <c r="S392" i="100"/>
  <c r="S387" i="100"/>
  <c r="BH69" i="104"/>
  <c r="BD69" i="104"/>
  <c r="AV69" i="104"/>
  <c r="AR69" i="104"/>
  <c r="AJ69" i="104"/>
  <c r="AF69" i="104"/>
  <c r="X69" i="104"/>
  <c r="T69" i="104"/>
  <c r="BI392" i="100"/>
  <c r="BI387" i="100"/>
  <c r="BA387" i="100"/>
  <c r="BA392" i="100"/>
  <c r="AK392" i="100"/>
  <c r="AK387" i="100"/>
  <c r="AC392" i="100"/>
  <c r="AC387" i="100"/>
  <c r="T392" i="100"/>
  <c r="T387" i="100"/>
  <c r="BG69" i="104"/>
  <c r="AY69" i="104"/>
  <c r="AQ69" i="104"/>
  <c r="AI69" i="104"/>
  <c r="AA69" i="104"/>
  <c r="N69" i="104"/>
  <c r="BK392" i="100"/>
  <c r="BK387" i="100"/>
  <c r="BG392" i="100"/>
  <c r="BG387" i="100"/>
  <c r="BC387" i="100"/>
  <c r="BC392" i="100"/>
  <c r="AY387" i="100"/>
  <c r="AY392" i="100"/>
  <c r="AU387" i="100"/>
  <c r="AU392" i="100"/>
  <c r="AQ387" i="100"/>
  <c r="AQ392" i="100"/>
  <c r="AM387" i="100"/>
  <c r="AM392" i="100"/>
  <c r="AI387" i="100"/>
  <c r="AI392" i="100"/>
  <c r="AE387" i="100"/>
  <c r="AE392" i="100"/>
  <c r="AA387" i="100"/>
  <c r="AA392" i="100"/>
  <c r="Y392" i="100"/>
  <c r="Y387" i="100"/>
  <c r="W387" i="100"/>
  <c r="W392" i="100"/>
  <c r="BI69" i="104"/>
  <c r="BE69" i="104"/>
  <c r="BA69" i="104"/>
  <c r="AW69" i="104"/>
  <c r="AS69" i="104"/>
  <c r="AO69" i="104"/>
  <c r="AK69" i="104"/>
  <c r="AG69" i="104"/>
  <c r="AC69" i="104"/>
  <c r="Y69" i="104"/>
  <c r="V69" i="104"/>
  <c r="Q69" i="104"/>
  <c r="BN388" i="100"/>
  <c r="BN389" i="100" s="1"/>
  <c r="BN394" i="100"/>
  <c r="BN395" i="100" s="1"/>
  <c r="BN396" i="100" s="1"/>
  <c r="BN414" i="100"/>
  <c r="BN415" i="100"/>
  <c r="X388" i="100" l="1"/>
  <c r="X389" i="100" s="1"/>
  <c r="AB388" i="100"/>
  <c r="AB389" i="100" s="1"/>
  <c r="AJ394" i="100"/>
  <c r="AJ395" i="100" s="1"/>
  <c r="AJ415" i="100"/>
  <c r="AJ414" i="100"/>
  <c r="AR415" i="100"/>
  <c r="AR394" i="100"/>
  <c r="AR395" i="100" s="1"/>
  <c r="AR396" i="100" s="1"/>
  <c r="AR414" i="100"/>
  <c r="AZ394" i="100"/>
  <c r="AZ395" i="100" s="1"/>
  <c r="AZ396" i="100" s="1"/>
  <c r="AZ414" i="100"/>
  <c r="AZ415" i="100"/>
  <c r="BH388" i="100"/>
  <c r="BH389" i="100" s="1"/>
  <c r="V388" i="100"/>
  <c r="V389" i="100" s="1"/>
  <c r="AO415" i="100"/>
  <c r="AO394" i="100"/>
  <c r="AO395" i="100" s="1"/>
  <c r="AO414" i="100"/>
  <c r="AW415" i="100"/>
  <c r="AW394" i="100"/>
  <c r="AW395" i="100" s="1"/>
  <c r="AW414" i="100"/>
  <c r="BM394" i="100"/>
  <c r="BM414" i="100"/>
  <c r="BM415" i="100"/>
  <c r="Y415" i="100"/>
  <c r="Y414" i="100"/>
  <c r="Y394" i="100"/>
  <c r="Y395" i="100" s="1"/>
  <c r="AE388" i="100"/>
  <c r="AE389" i="100" s="1"/>
  <c r="AM388" i="100"/>
  <c r="AM389" i="100" s="1"/>
  <c r="AU388" i="100"/>
  <c r="AU389" i="100" s="1"/>
  <c r="BC388" i="100"/>
  <c r="BC389" i="100" s="1"/>
  <c r="BK415" i="100"/>
  <c r="BK394" i="100"/>
  <c r="BK395" i="100" s="1"/>
  <c r="BK414" i="100"/>
  <c r="T414" i="100"/>
  <c r="T415" i="100"/>
  <c r="T394" i="100"/>
  <c r="T395" i="100" s="1"/>
  <c r="AK394" i="100"/>
  <c r="AK395" i="100" s="1"/>
  <c r="AK396" i="100" s="1"/>
  <c r="AK415" i="100"/>
  <c r="AK414" i="100"/>
  <c r="BI394" i="100"/>
  <c r="BI395" i="100" s="1"/>
  <c r="BI414" i="100"/>
  <c r="BI415" i="100"/>
  <c r="Z394" i="100"/>
  <c r="Z395" i="100" s="1"/>
  <c r="Z415" i="100"/>
  <c r="Z414" i="100"/>
  <c r="AH415" i="100"/>
  <c r="AH414" i="100"/>
  <c r="AH394" i="100"/>
  <c r="AH395" i="100" s="1"/>
  <c r="AP388" i="100"/>
  <c r="AP389" i="100" s="1"/>
  <c r="AX414" i="100"/>
  <c r="AX394" i="100"/>
  <c r="AX395" i="100" s="1"/>
  <c r="AX415" i="100"/>
  <c r="BF394" i="100"/>
  <c r="BF395" i="100" s="1"/>
  <c r="BF415" i="100"/>
  <c r="BF414" i="100"/>
  <c r="U388" i="100"/>
  <c r="U389" i="100" s="1"/>
  <c r="AF388" i="100"/>
  <c r="AF389" i="100" s="1"/>
  <c r="AN388" i="100"/>
  <c r="AN389" i="100" s="1"/>
  <c r="AV388" i="100"/>
  <c r="AV389" i="100" s="1"/>
  <c r="BD388" i="100"/>
  <c r="BD389" i="100" s="1"/>
  <c r="BL415" i="100"/>
  <c r="BL414" i="100"/>
  <c r="BL394" i="100"/>
  <c r="BL395" i="100" s="1"/>
  <c r="R388" i="100"/>
  <c r="AG388" i="100"/>
  <c r="AG389" i="100" s="1"/>
  <c r="AS388" i="100"/>
  <c r="AS389" i="100" s="1"/>
  <c r="BE388" i="100"/>
  <c r="BE389" i="100" s="1"/>
  <c r="W415" i="100"/>
  <c r="W394" i="100"/>
  <c r="W395" i="100" s="1"/>
  <c r="W414" i="100"/>
  <c r="AA394" i="100"/>
  <c r="AA395" i="100" s="1"/>
  <c r="AA396" i="100" s="1"/>
  <c r="AA415" i="100"/>
  <c r="AA414" i="100"/>
  <c r="AI415" i="100"/>
  <c r="AI414" i="100"/>
  <c r="AI394" i="100"/>
  <c r="AI395" i="100" s="1"/>
  <c r="AQ414" i="100"/>
  <c r="AQ394" i="100"/>
  <c r="AQ395" i="100" s="1"/>
  <c r="AQ415" i="100"/>
  <c r="AY394" i="100"/>
  <c r="AY395" i="100" s="1"/>
  <c r="AY396" i="100" s="1"/>
  <c r="AY414" i="100"/>
  <c r="AY415" i="100"/>
  <c r="BG388" i="100"/>
  <c r="BG389" i="100" s="1"/>
  <c r="AC388" i="100"/>
  <c r="AC389" i="100" s="1"/>
  <c r="BA394" i="100"/>
  <c r="BA395" i="100" s="1"/>
  <c r="BA396" i="100" s="1"/>
  <c r="BA414" i="100"/>
  <c r="BA415" i="100"/>
  <c r="S388" i="100"/>
  <c r="S389" i="100" s="1"/>
  <c r="AD394" i="100"/>
  <c r="AD395" i="100" s="1"/>
  <c r="AD415" i="100"/>
  <c r="AD414" i="100"/>
  <c r="AL414" i="100"/>
  <c r="AL394" i="100"/>
  <c r="AL395" i="100" s="1"/>
  <c r="AL415" i="100"/>
  <c r="AT414" i="100"/>
  <c r="AT394" i="100"/>
  <c r="AT395" i="100" s="1"/>
  <c r="AT415" i="100"/>
  <c r="BB414" i="100"/>
  <c r="BB415" i="100"/>
  <c r="BB394" i="100"/>
  <c r="BB395" i="100" s="1"/>
  <c r="BJ394" i="100"/>
  <c r="BJ395" i="100" s="1"/>
  <c r="BJ415" i="100"/>
  <c r="BJ414" i="100"/>
  <c r="U394" i="100"/>
  <c r="U395" i="100" s="1"/>
  <c r="U415" i="100"/>
  <c r="U414" i="100"/>
  <c r="AF394" i="100"/>
  <c r="AF395" i="100" s="1"/>
  <c r="AF415" i="100"/>
  <c r="AF414" i="100"/>
  <c r="AN415" i="100"/>
  <c r="AN394" i="100"/>
  <c r="AN395" i="100" s="1"/>
  <c r="AN414" i="100"/>
  <c r="AV414" i="100"/>
  <c r="AV415" i="100"/>
  <c r="AV394" i="100"/>
  <c r="AV395" i="100" s="1"/>
  <c r="BD415" i="100"/>
  <c r="BD394" i="100"/>
  <c r="BD395" i="100" s="1"/>
  <c r="BD396" i="100" s="1"/>
  <c r="BD414" i="100"/>
  <c r="BL388" i="100"/>
  <c r="BL389" i="100" s="1"/>
  <c r="R414" i="100"/>
  <c r="R394" i="100"/>
  <c r="R395" i="100" s="1"/>
  <c r="R415" i="100"/>
  <c r="K392" i="100" a="1"/>
  <c r="K392" i="100" s="1"/>
  <c r="AG394" i="100"/>
  <c r="AG395" i="100" s="1"/>
  <c r="AG415" i="100"/>
  <c r="AG414" i="100"/>
  <c r="AS415" i="100"/>
  <c r="AS394" i="100"/>
  <c r="AS395" i="100" s="1"/>
  <c r="AS396" i="100" s="1"/>
  <c r="AS414" i="100"/>
  <c r="BE394" i="100"/>
  <c r="BE395" i="100" s="1"/>
  <c r="BE414" i="100"/>
  <c r="BE415" i="100"/>
  <c r="W388" i="100"/>
  <c r="W389" i="100" s="1"/>
  <c r="AA388" i="100"/>
  <c r="AA389" i="100" s="1"/>
  <c r="AI388" i="100"/>
  <c r="AI389" i="100" s="1"/>
  <c r="AQ388" i="100"/>
  <c r="AQ389" i="100" s="1"/>
  <c r="AY388" i="100"/>
  <c r="AY389" i="100" s="1"/>
  <c r="BG415" i="100"/>
  <c r="BG414" i="100"/>
  <c r="BG394" i="100"/>
  <c r="BG395" i="100" s="1"/>
  <c r="BG396" i="100" s="1"/>
  <c r="AC394" i="100"/>
  <c r="AC395" i="100" s="1"/>
  <c r="AC414" i="100"/>
  <c r="AC415" i="100"/>
  <c r="BA388" i="100"/>
  <c r="BA389" i="100" s="1"/>
  <c r="S394" i="100"/>
  <c r="S395" i="100" s="1"/>
  <c r="S414" i="100"/>
  <c r="S415" i="100"/>
  <c r="AD388" i="100"/>
  <c r="AD389" i="100" s="1"/>
  <c r="AL388" i="100"/>
  <c r="AL389" i="100" s="1"/>
  <c r="AT388" i="100"/>
  <c r="AT389" i="100" s="1"/>
  <c r="BB388" i="100"/>
  <c r="BB389" i="100" s="1"/>
  <c r="BJ388" i="100"/>
  <c r="BJ389" i="100" s="1"/>
  <c r="Y388" i="100"/>
  <c r="Y389" i="100" s="1"/>
  <c r="AE415" i="100"/>
  <c r="AE394" i="100"/>
  <c r="AE395" i="100" s="1"/>
  <c r="AE396" i="100" s="1"/>
  <c r="AE414" i="100"/>
  <c r="AM394" i="100"/>
  <c r="AM395" i="100" s="1"/>
  <c r="AM396" i="100" s="1"/>
  <c r="AM415" i="100"/>
  <c r="AM414" i="100"/>
  <c r="AU414" i="100"/>
  <c r="AU415" i="100"/>
  <c r="AU394" i="100"/>
  <c r="AU395" i="100" s="1"/>
  <c r="BC394" i="100"/>
  <c r="BC395" i="100" s="1"/>
  <c r="BC414" i="100"/>
  <c r="BC415" i="100"/>
  <c r="BK388" i="100"/>
  <c r="BK389" i="100" s="1"/>
  <c r="T388" i="100"/>
  <c r="T389" i="100" s="1"/>
  <c r="AK388" i="100"/>
  <c r="AK389" i="100" s="1"/>
  <c r="BI388" i="100"/>
  <c r="BI389" i="100" s="1"/>
  <c r="Z388" i="100"/>
  <c r="Z389" i="100" s="1"/>
  <c r="AH388" i="100"/>
  <c r="AH389" i="100" s="1"/>
  <c r="AP415" i="100"/>
  <c r="AP394" i="100"/>
  <c r="AP395" i="100" s="1"/>
  <c r="AP414" i="100"/>
  <c r="AX388" i="100"/>
  <c r="AX389" i="100" s="1"/>
  <c r="BF388" i="100"/>
  <c r="BF389" i="100" s="1"/>
  <c r="X394" i="100"/>
  <c r="X395" i="100" s="1"/>
  <c r="X415" i="100"/>
  <c r="X414" i="100"/>
  <c r="AB394" i="100"/>
  <c r="AB395" i="100" s="1"/>
  <c r="AB415" i="100"/>
  <c r="AB414" i="100"/>
  <c r="AJ388" i="100"/>
  <c r="AJ389" i="100" s="1"/>
  <c r="AR388" i="100"/>
  <c r="AR389" i="100" s="1"/>
  <c r="AZ388" i="100"/>
  <c r="AZ389" i="100" s="1"/>
  <c r="BH414" i="100"/>
  <c r="BH394" i="100"/>
  <c r="BH395" i="100" s="1"/>
  <c r="BH396" i="100" s="1"/>
  <c r="BH415" i="100"/>
  <c r="V394" i="100"/>
  <c r="V395" i="100" s="1"/>
  <c r="V396" i="100" s="1"/>
  <c r="V414" i="100"/>
  <c r="V415" i="100"/>
  <c r="AO388" i="100"/>
  <c r="AO389" i="100" s="1"/>
  <c r="AW388" i="100"/>
  <c r="AW389" i="100" s="1"/>
  <c r="BN399" i="100"/>
  <c r="BN212" i="100"/>
  <c r="BN301" i="100"/>
  <c r="BN416" i="100"/>
  <c r="W399" i="100" l="1"/>
  <c r="W400" i="100" s="1"/>
  <c r="Z399" i="100"/>
  <c r="Z405" i="100" s="1"/>
  <c r="BN282" i="100"/>
  <c r="BN299" i="100" s="1"/>
  <c r="BN281" i="100"/>
  <c r="BN298" i="100" s="1"/>
  <c r="BN283" i="100"/>
  <c r="AZ301" i="100"/>
  <c r="BK399" i="100"/>
  <c r="BK405" i="100" s="1"/>
  <c r="AM416" i="100"/>
  <c r="X416" i="100"/>
  <c r="AB416" i="100"/>
  <c r="AF301" i="100"/>
  <c r="AD399" i="100"/>
  <c r="AD405" i="100" s="1"/>
  <c r="BD301" i="100"/>
  <c r="AX212" i="100"/>
  <c r="AV416" i="100"/>
  <c r="BA416" i="100"/>
  <c r="AA212" i="100"/>
  <c r="AY212" i="100"/>
  <c r="AW399" i="100"/>
  <c r="AW400" i="100" s="1"/>
  <c r="AY399" i="100"/>
  <c r="AY405" i="100" s="1"/>
  <c r="AY407" i="100" s="1"/>
  <c r="BL399" i="100"/>
  <c r="BL419" i="100" s="1"/>
  <c r="AN416" i="100"/>
  <c r="AR399" i="100"/>
  <c r="AR405" i="100" s="1"/>
  <c r="AO212" i="100"/>
  <c r="BL212" i="100"/>
  <c r="AW416" i="100"/>
  <c r="AL301" i="100"/>
  <c r="AI416" i="100"/>
  <c r="BE399" i="100"/>
  <c r="BE401" i="100" s="1"/>
  <c r="T416" i="100"/>
  <c r="AM399" i="100"/>
  <c r="AM400" i="100" s="1"/>
  <c r="AG399" i="100"/>
  <c r="AG400" i="100" s="1"/>
  <c r="W301" i="100"/>
  <c r="AK399" i="100"/>
  <c r="AK400" i="100" s="1"/>
  <c r="BA399" i="100"/>
  <c r="BA419" i="100" s="1"/>
  <c r="AG416" i="100"/>
  <c r="BB416" i="100"/>
  <c r="U301" i="100"/>
  <c r="BF416" i="100"/>
  <c r="AH416" i="100"/>
  <c r="BH399" i="100"/>
  <c r="BH419" i="100" s="1"/>
  <c r="AJ416" i="100"/>
  <c r="AB399" i="100"/>
  <c r="AB401" i="100" s="1"/>
  <c r="BB301" i="100"/>
  <c r="AT399" i="100"/>
  <c r="AT405" i="100" s="1"/>
  <c r="AA399" i="100"/>
  <c r="AA401" i="100" s="1"/>
  <c r="BI301" i="100"/>
  <c r="BE416" i="100"/>
  <c r="BE301" i="100"/>
  <c r="AO399" i="100"/>
  <c r="AO419" i="100" s="1"/>
  <c r="AU212" i="100"/>
  <c r="AJ399" i="100"/>
  <c r="AJ400" i="100" s="1"/>
  <c r="BI399" i="100"/>
  <c r="BI400" i="100" s="1"/>
  <c r="BB399" i="100"/>
  <c r="BB400" i="100" s="1"/>
  <c r="BG416" i="100"/>
  <c r="S212" i="100"/>
  <c r="AF416" i="100"/>
  <c r="AK301" i="100"/>
  <c r="R399" i="100"/>
  <c r="R400" i="100" s="1"/>
  <c r="AV399" i="100"/>
  <c r="AV400" i="100" s="1"/>
  <c r="AF399" i="100"/>
  <c r="AF400" i="100" s="1"/>
  <c r="AX416" i="100"/>
  <c r="AO416" i="100"/>
  <c r="AR416" i="100"/>
  <c r="AP212" i="100"/>
  <c r="AP301" i="100"/>
  <c r="R212" i="100"/>
  <c r="R301" i="100"/>
  <c r="BG399" i="100"/>
  <c r="AA301" i="100"/>
  <c r="AX396" i="100"/>
  <c r="AE399" i="100"/>
  <c r="BE212" i="100"/>
  <c r="AO301" i="100"/>
  <c r="BM395" i="100"/>
  <c r="BM396" i="100" s="1"/>
  <c r="BM399" i="100"/>
  <c r="V399" i="100"/>
  <c r="AZ399" i="100"/>
  <c r="AX399" i="100"/>
  <c r="AZ212" i="100"/>
  <c r="BE396" i="100"/>
  <c r="BJ396" i="100"/>
  <c r="AL396" i="100"/>
  <c r="Z301" i="100"/>
  <c r="Z212" i="100"/>
  <c r="AO396" i="100"/>
  <c r="AM212" i="100"/>
  <c r="AM301" i="100"/>
  <c r="AX301" i="100"/>
  <c r="AL399" i="100"/>
  <c r="AL401" i="100" s="1"/>
  <c r="AN396" i="100"/>
  <c r="BB396" i="100"/>
  <c r="AL416" i="100"/>
  <c r="AF212" i="100"/>
  <c r="BL396" i="100"/>
  <c r="BD399" i="100"/>
  <c r="BF396" i="100"/>
  <c r="BI396" i="100"/>
  <c r="T396" i="100"/>
  <c r="AU399" i="100"/>
  <c r="AU401" i="100" s="1"/>
  <c r="Y396" i="100"/>
  <c r="K415" i="100" a="1"/>
  <c r="K415" i="100" s="1"/>
  <c r="AW396" i="100"/>
  <c r="AJ396" i="100"/>
  <c r="X399" i="100"/>
  <c r="AP396" i="100"/>
  <c r="BC396" i="100"/>
  <c r="X212" i="100"/>
  <c r="S396" i="100"/>
  <c r="AC396" i="100"/>
  <c r="AI396" i="100"/>
  <c r="AH396" i="100"/>
  <c r="BK396" i="100"/>
  <c r="AU396" i="100"/>
  <c r="AI399" i="100"/>
  <c r="AI401" i="100" s="1"/>
  <c r="U396" i="100"/>
  <c r="AD396" i="100"/>
  <c r="R389" i="100"/>
  <c r="K389" i="100" s="1" a="1"/>
  <c r="K389" i="100" s="1"/>
  <c r="K388" i="100" a="1"/>
  <c r="K388" i="100" s="1"/>
  <c r="Z396" i="100"/>
  <c r="BI416" i="100"/>
  <c r="X396" i="100"/>
  <c r="AS416" i="100"/>
  <c r="R396" i="100"/>
  <c r="AV396" i="100"/>
  <c r="AF396" i="100"/>
  <c r="AT396" i="100"/>
  <c r="AQ396" i="100"/>
  <c r="W416" i="100"/>
  <c r="AP399" i="100"/>
  <c r="V416" i="100"/>
  <c r="BH416" i="100"/>
  <c r="AB396" i="100"/>
  <c r="BF399" i="100"/>
  <c r="AP416" i="100"/>
  <c r="AH399" i="100"/>
  <c r="AH401" i="100" s="1"/>
  <c r="T399" i="100"/>
  <c r="T401" i="100" s="1"/>
  <c r="BC416" i="100"/>
  <c r="AU416" i="100"/>
  <c r="AE416" i="100"/>
  <c r="Y399" i="100"/>
  <c r="BJ399" i="100"/>
  <c r="S416" i="100"/>
  <c r="AC416" i="100"/>
  <c r="AQ399" i="100"/>
  <c r="BD212" i="100"/>
  <c r="AG396" i="100"/>
  <c r="R416" i="100"/>
  <c r="K414" i="100" a="1"/>
  <c r="K414" i="100" s="1"/>
  <c r="BD416" i="100"/>
  <c r="U416" i="100"/>
  <c r="BJ416" i="100"/>
  <c r="AT416" i="100"/>
  <c r="AD416" i="100"/>
  <c r="S399" i="100"/>
  <c r="AC399" i="100"/>
  <c r="AC401" i="100" s="1"/>
  <c r="AY416" i="100"/>
  <c r="AQ416" i="100"/>
  <c r="AA416" i="100"/>
  <c r="W396" i="100"/>
  <c r="AS399" i="100"/>
  <c r="BL416" i="100"/>
  <c r="AN399" i="100"/>
  <c r="U399" i="100"/>
  <c r="U401" i="100" s="1"/>
  <c r="Z416" i="100"/>
  <c r="AK416" i="100"/>
  <c r="BK416" i="100"/>
  <c r="BC399" i="100"/>
  <c r="BC401" i="100" s="1"/>
  <c r="Y416" i="100"/>
  <c r="Q212" i="100"/>
  <c r="BM416" i="100"/>
  <c r="AZ416" i="100"/>
  <c r="BN331" i="100"/>
  <c r="BN538" i="100"/>
  <c r="BN401" i="100"/>
  <c r="BN405" i="100"/>
  <c r="BN419" i="100"/>
  <c r="BN400" i="100"/>
  <c r="BN316" i="100"/>
  <c r="W405" i="100" l="1"/>
  <c r="W406" i="100" s="1"/>
  <c r="W419" i="100"/>
  <c r="W401" i="100"/>
  <c r="W402" i="100" s="1"/>
  <c r="AD419" i="100"/>
  <c r="AD547" i="100" s="1"/>
  <c r="AY419" i="100"/>
  <c r="AY547" i="100" s="1"/>
  <c r="AY401" i="100"/>
  <c r="AR419" i="100"/>
  <c r="AR547" i="100" s="1"/>
  <c r="AD401" i="100"/>
  <c r="AR400" i="100"/>
  <c r="Z419" i="100"/>
  <c r="Z425" i="100" s="1"/>
  <c r="Z519" i="100" s="1"/>
  <c r="AD400" i="100"/>
  <c r="BK419" i="100"/>
  <c r="BK425" i="100" s="1"/>
  <c r="BK519" i="100" s="1"/>
  <c r="AR401" i="100"/>
  <c r="Z400" i="100"/>
  <c r="R282" i="100"/>
  <c r="R299" i="100" s="1"/>
  <c r="R281" i="100"/>
  <c r="R298" i="100" s="1"/>
  <c r="R283" i="100"/>
  <c r="S283" i="100"/>
  <c r="S281" i="100"/>
  <c r="S298" i="100" s="1"/>
  <c r="S282" i="100"/>
  <c r="S299" i="100" s="1"/>
  <c r="AY400" i="100"/>
  <c r="Z401" i="100"/>
  <c r="R401" i="100"/>
  <c r="R402" i="100" s="1"/>
  <c r="AT419" i="100"/>
  <c r="AT547" i="100" s="1"/>
  <c r="AT401" i="100"/>
  <c r="BH401" i="100"/>
  <c r="AK401" i="100"/>
  <c r="AK402" i="100" s="1"/>
  <c r="AV401" i="100"/>
  <c r="AV402" i="100" s="1"/>
  <c r="AM401" i="100"/>
  <c r="AM402" i="100" s="1"/>
  <c r="BD282" i="100"/>
  <c r="BD299" i="100" s="1"/>
  <c r="BD281" i="100"/>
  <c r="BD298" i="100" s="1"/>
  <c r="BD283" i="100"/>
  <c r="AM283" i="100"/>
  <c r="AM282" i="100"/>
  <c r="AM299" i="100" s="1"/>
  <c r="AM281" i="100"/>
  <c r="AM298" i="100" s="1"/>
  <c r="BE281" i="100"/>
  <c r="BE298" i="100" s="1"/>
  <c r="BE283" i="100"/>
  <c r="BE282" i="100"/>
  <c r="BE299" i="100" s="1"/>
  <c r="AA283" i="100"/>
  <c r="AA282" i="100"/>
  <c r="AA299" i="100" s="1"/>
  <c r="AA281" i="100"/>
  <c r="AA298" i="100" s="1"/>
  <c r="AX282" i="100"/>
  <c r="AX299" i="100" s="1"/>
  <c r="AX281" i="100"/>
  <c r="AX298" i="100" s="1"/>
  <c r="AX283" i="100"/>
  <c r="AF283" i="100"/>
  <c r="AF282" i="100"/>
  <c r="AF299" i="100" s="1"/>
  <c r="AF281" i="100"/>
  <c r="AF298" i="100" s="1"/>
  <c r="AZ282" i="100"/>
  <c r="AZ299" i="100" s="1"/>
  <c r="AZ281" i="100"/>
  <c r="AZ298" i="100" s="1"/>
  <c r="AZ283" i="100"/>
  <c r="AP282" i="100"/>
  <c r="AP299" i="100" s="1"/>
  <c r="AP281" i="100"/>
  <c r="AP298" i="100" s="1"/>
  <c r="AP283" i="100"/>
  <c r="BL282" i="100"/>
  <c r="BL299" i="100" s="1"/>
  <c r="BL281" i="100"/>
  <c r="BL298" i="100" s="1"/>
  <c r="BL283" i="100"/>
  <c r="BN339" i="100"/>
  <c r="BN541" i="100"/>
  <c r="Z282" i="100"/>
  <c r="Z299" i="100" s="1"/>
  <c r="Z281" i="100"/>
  <c r="Z298" i="100" s="1"/>
  <c r="Z283" i="100"/>
  <c r="AU283" i="100"/>
  <c r="AU282" i="100"/>
  <c r="AU299" i="100" s="1"/>
  <c r="AU281" i="100"/>
  <c r="AU298" i="100" s="1"/>
  <c r="AO281" i="100"/>
  <c r="AO298" i="100" s="1"/>
  <c r="AO283" i="100"/>
  <c r="AO282" i="100"/>
  <c r="AO299" i="100" s="1"/>
  <c r="AY283" i="100"/>
  <c r="AY282" i="100"/>
  <c r="AY299" i="100" s="1"/>
  <c r="AY281" i="100"/>
  <c r="AY298" i="100" s="1"/>
  <c r="BN334" i="100"/>
  <c r="BN539" i="100"/>
  <c r="X281" i="100"/>
  <c r="X282" i="100"/>
  <c r="X283" i="100"/>
  <c r="BL405" i="100"/>
  <c r="BL407" i="100" s="1"/>
  <c r="BL401" i="100"/>
  <c r="AM405" i="100"/>
  <c r="AM407" i="100" s="1"/>
  <c r="AA400" i="100"/>
  <c r="AA402" i="100" s="1"/>
  <c r="BL400" i="100"/>
  <c r="BE405" i="100"/>
  <c r="BE406" i="100" s="1"/>
  <c r="BA405" i="100"/>
  <c r="BA406" i="100" s="1"/>
  <c r="BI212" i="100"/>
  <c r="BK400" i="100"/>
  <c r="BE400" i="100"/>
  <c r="BE402" i="100" s="1"/>
  <c r="AY301" i="100"/>
  <c r="AY331" i="100" s="1"/>
  <c r="BK401" i="100"/>
  <c r="BL301" i="100"/>
  <c r="BL538" i="100" s="1"/>
  <c r="AU301" i="100"/>
  <c r="AU538" i="100" s="1"/>
  <c r="AB400" i="100"/>
  <c r="AB402" i="100" s="1"/>
  <c r="AW405" i="100"/>
  <c r="AW413" i="100" s="1"/>
  <c r="AW421" i="100" s="1"/>
  <c r="AY406" i="100"/>
  <c r="AY408" i="100" s="1"/>
  <c r="R419" i="100"/>
  <c r="R425" i="100" s="1"/>
  <c r="BB401" i="100"/>
  <c r="BB402" i="100" s="1"/>
  <c r="AB405" i="100"/>
  <c r="AB413" i="100" s="1"/>
  <c r="AB421" i="100" s="1"/>
  <c r="U212" i="100"/>
  <c r="U316" i="100" s="1"/>
  <c r="W212" i="100"/>
  <c r="AW419" i="100"/>
  <c r="AW547" i="100" s="1"/>
  <c r="AK212" i="100"/>
  <c r="BB419" i="100"/>
  <c r="BB425" i="100" s="1"/>
  <c r="BB519" i="100" s="1"/>
  <c r="R405" i="100"/>
  <c r="R406" i="100" s="1"/>
  <c r="AA419" i="100"/>
  <c r="AA425" i="100" s="1"/>
  <c r="AA519" i="100" s="1"/>
  <c r="AB419" i="100"/>
  <c r="AB547" i="100" s="1"/>
  <c r="AO405" i="100"/>
  <c r="AO406" i="100" s="1"/>
  <c r="BA400" i="100"/>
  <c r="BA401" i="100"/>
  <c r="AG405" i="100"/>
  <c r="AG406" i="100" s="1"/>
  <c r="AF405" i="100"/>
  <c r="AF406" i="100" s="1"/>
  <c r="BB405" i="100"/>
  <c r="BB407" i="100" s="1"/>
  <c r="S301" i="100"/>
  <c r="S538" i="100" s="1"/>
  <c r="AW401" i="100"/>
  <c r="AW402" i="100" s="1"/>
  <c r="AO400" i="100"/>
  <c r="W407" i="100"/>
  <c r="W408" i="100" s="1"/>
  <c r="AF401" i="100"/>
  <c r="AF402" i="100" s="1"/>
  <c r="AM419" i="100"/>
  <c r="AM425" i="100" s="1"/>
  <c r="AM519" i="100" s="1"/>
  <c r="AF419" i="100"/>
  <c r="AF547" i="100" s="1"/>
  <c r="AD407" i="100"/>
  <c r="BE419" i="100"/>
  <c r="BE425" i="100" s="1"/>
  <c r="BE519" i="100" s="1"/>
  <c r="AA405" i="100"/>
  <c r="AA413" i="100" s="1"/>
  <c r="AA421" i="100" s="1"/>
  <c r="AL212" i="100"/>
  <c r="AG401" i="100"/>
  <c r="AG402" i="100" s="1"/>
  <c r="AG419" i="100"/>
  <c r="AG425" i="100" s="1"/>
  <c r="AG519" i="100" s="1"/>
  <c r="AO401" i="100"/>
  <c r="AV405" i="100"/>
  <c r="AV407" i="100" s="1"/>
  <c r="AJ419" i="100"/>
  <c r="AJ547" i="100" s="1"/>
  <c r="BI419" i="100"/>
  <c r="BI547" i="100" s="1"/>
  <c r="Z407" i="100"/>
  <c r="BH405" i="100"/>
  <c r="BH406" i="100" s="1"/>
  <c r="BB212" i="100"/>
  <c r="AJ401" i="100"/>
  <c r="AJ402" i="100" s="1"/>
  <c r="AK405" i="100"/>
  <c r="AK407" i="100" s="1"/>
  <c r="AV419" i="100"/>
  <c r="AV425" i="100" s="1"/>
  <c r="AV519" i="100" s="1"/>
  <c r="BH400" i="100"/>
  <c r="AT400" i="100"/>
  <c r="AJ405" i="100"/>
  <c r="AJ407" i="100" s="1"/>
  <c r="BI405" i="100"/>
  <c r="BI407" i="100" s="1"/>
  <c r="BI401" i="100"/>
  <c r="BI402" i="100" s="1"/>
  <c r="AK419" i="100"/>
  <c r="AK425" i="100" s="1"/>
  <c r="AK519" i="100" s="1"/>
  <c r="S419" i="100"/>
  <c r="S405" i="100"/>
  <c r="S400" i="100"/>
  <c r="K399" i="100" a="1"/>
  <c r="K399" i="100" s="1"/>
  <c r="BC301" i="100"/>
  <c r="BC212" i="100"/>
  <c r="BJ400" i="100"/>
  <c r="BJ405" i="100"/>
  <c r="BJ407" i="100" s="1"/>
  <c r="BJ419" i="100"/>
  <c r="AB301" i="100"/>
  <c r="AB212" i="100"/>
  <c r="AV212" i="100"/>
  <c r="AV301" i="100"/>
  <c r="K396" i="100" a="1"/>
  <c r="K396" i="100" s="1"/>
  <c r="AY316" i="100"/>
  <c r="AH212" i="100"/>
  <c r="AH301" i="100"/>
  <c r="BI538" i="100"/>
  <c r="BI331" i="100"/>
  <c r="AL538" i="100"/>
  <c r="AL331" i="100"/>
  <c r="AR413" i="100"/>
  <c r="AR421" i="100" s="1"/>
  <c r="AR420" i="100"/>
  <c r="X400" i="100"/>
  <c r="X419" i="100"/>
  <c r="X405" i="100"/>
  <c r="X407" i="100" s="1"/>
  <c r="AE301" i="100"/>
  <c r="AE212" i="100"/>
  <c r="AZ331" i="100"/>
  <c r="AZ538" i="100"/>
  <c r="BG401" i="100"/>
  <c r="BG419" i="100"/>
  <c r="BG405" i="100"/>
  <c r="BG400" i="100"/>
  <c r="R316" i="100"/>
  <c r="AU316" i="100"/>
  <c r="BD331" i="100"/>
  <c r="BD538" i="100"/>
  <c r="AQ400" i="100"/>
  <c r="AQ419" i="100"/>
  <c r="AQ405" i="100"/>
  <c r="AQ407" i="100" s="1"/>
  <c r="BH212" i="100"/>
  <c r="BH301" i="100"/>
  <c r="AP400" i="100"/>
  <c r="AP419" i="100"/>
  <c r="AP405" i="100"/>
  <c r="AP407" i="100" s="1"/>
  <c r="AQ401" i="100"/>
  <c r="X401" i="100"/>
  <c r="BF301" i="100"/>
  <c r="BF212" i="100"/>
  <c r="BH425" i="100"/>
  <c r="BH519" i="100" s="1"/>
  <c r="BH547" i="100"/>
  <c r="AR425" i="100"/>
  <c r="AR519" i="100" s="1"/>
  <c r="BG212" i="100"/>
  <c r="BG301" i="100"/>
  <c r="BA212" i="100"/>
  <c r="BA301" i="100"/>
  <c r="AM538" i="100"/>
  <c r="AM331" i="100"/>
  <c r="AE401" i="100"/>
  <c r="AE419" i="100"/>
  <c r="AE405" i="100"/>
  <c r="AE400" i="100"/>
  <c r="T400" i="100"/>
  <c r="T405" i="100"/>
  <c r="T407" i="100" s="1"/>
  <c r="T419" i="100"/>
  <c r="K395" i="100" a="1"/>
  <c r="K395" i="100" s="1"/>
  <c r="AG301" i="100"/>
  <c r="AG212" i="100"/>
  <c r="BL425" i="100"/>
  <c r="BL519" i="100" s="1"/>
  <c r="BL547" i="100"/>
  <c r="BA547" i="100"/>
  <c r="BA425" i="100"/>
  <c r="BA519" i="100" s="1"/>
  <c r="AT413" i="100"/>
  <c r="AT421" i="100" s="1"/>
  <c r="AT420" i="100"/>
  <c r="X331" i="100"/>
  <c r="BB331" i="100"/>
  <c r="BB538" i="100"/>
  <c r="BK420" i="100"/>
  <c r="BK413" i="100"/>
  <c r="BK421" i="100" s="1"/>
  <c r="AU405" i="100"/>
  <c r="AU407" i="100" s="1"/>
  <c r="AU419" i="100"/>
  <c r="AU400" i="100"/>
  <c r="AU402" i="100" s="1"/>
  <c r="BD401" i="100"/>
  <c r="BD405" i="100"/>
  <c r="BD419" i="100"/>
  <c r="BD400" i="100"/>
  <c r="BK301" i="100"/>
  <c r="BK212" i="100"/>
  <c r="W413" i="100"/>
  <c r="W421" i="100" s="1"/>
  <c r="W420" i="100"/>
  <c r="AX538" i="100"/>
  <c r="AX331" i="100"/>
  <c r="AM316" i="100"/>
  <c r="Z316" i="100"/>
  <c r="AT406" i="100"/>
  <c r="AX400" i="100"/>
  <c r="AX419" i="100"/>
  <c r="AX405" i="100"/>
  <c r="V401" i="100"/>
  <c r="V419" i="100"/>
  <c r="V405" i="100"/>
  <c r="V400" i="100"/>
  <c r="AO316" i="100"/>
  <c r="AA316" i="100"/>
  <c r="AP316" i="100"/>
  <c r="AO547" i="100"/>
  <c r="AO425" i="100"/>
  <c r="AO519" i="100" s="1"/>
  <c r="U400" i="100"/>
  <c r="U402" i="100" s="1"/>
  <c r="U405" i="100"/>
  <c r="U419" i="100"/>
  <c r="BF419" i="100"/>
  <c r="BF405" i="100"/>
  <c r="BF407" i="100" s="1"/>
  <c r="BF400" i="100"/>
  <c r="AK331" i="100"/>
  <c r="AK538" i="100"/>
  <c r="AF331" i="100"/>
  <c r="AF538" i="100"/>
  <c r="BJ301" i="100"/>
  <c r="BJ212" i="100"/>
  <c r="AC301" i="100"/>
  <c r="AC212" i="100"/>
  <c r="AT212" i="100"/>
  <c r="AT301" i="100"/>
  <c r="U538" i="100"/>
  <c r="U331" i="100"/>
  <c r="BE331" i="100"/>
  <c r="BE538" i="100"/>
  <c r="AJ212" i="100"/>
  <c r="AJ301" i="100"/>
  <c r="AN400" i="100"/>
  <c r="AN405" i="100"/>
  <c r="AN407" i="100" s="1"/>
  <c r="AN419" i="100"/>
  <c r="AS401" i="100"/>
  <c r="AS405" i="100"/>
  <c r="AS419" i="100"/>
  <c r="AS400" i="100"/>
  <c r="Y301" i="100"/>
  <c r="Y212" i="100"/>
  <c r="S316" i="100"/>
  <c r="AY413" i="100"/>
  <c r="AY421" i="100" s="1"/>
  <c r="AY420" i="100"/>
  <c r="S401" i="100"/>
  <c r="X316" i="100"/>
  <c r="AP401" i="100"/>
  <c r="AW301" i="100"/>
  <c r="AW212" i="100"/>
  <c r="AI212" i="100"/>
  <c r="AI301" i="100"/>
  <c r="AN401" i="100"/>
  <c r="AL400" i="100"/>
  <c r="AL402" i="100" s="1"/>
  <c r="AL419" i="100"/>
  <c r="AL405" i="100"/>
  <c r="BL316" i="100"/>
  <c r="AQ301" i="100"/>
  <c r="AQ212" i="100"/>
  <c r="AZ316" i="100"/>
  <c r="AO331" i="100"/>
  <c r="AO538" i="100"/>
  <c r="AA538" i="100"/>
  <c r="AA331" i="100"/>
  <c r="AP331" i="100"/>
  <c r="AP538" i="100"/>
  <c r="BC405" i="100"/>
  <c r="BC407" i="100" s="1"/>
  <c r="BC419" i="100"/>
  <c r="BC400" i="100"/>
  <c r="BC402" i="100" s="1"/>
  <c r="AC419" i="100"/>
  <c r="AC405" i="100"/>
  <c r="AC400" i="100"/>
  <c r="AC402" i="100" s="1"/>
  <c r="BD316" i="100"/>
  <c r="Y405" i="100"/>
  <c r="Y419" i="100"/>
  <c r="Y400" i="100"/>
  <c r="AH419" i="100"/>
  <c r="AH405" i="100"/>
  <c r="AH407" i="100" s="1"/>
  <c r="AH400" i="100"/>
  <c r="AH402" i="100" s="1"/>
  <c r="W331" i="100"/>
  <c r="W538" i="100"/>
  <c r="K416" i="100" a="1"/>
  <c r="K416" i="100" s="1"/>
  <c r="BM301" i="100"/>
  <c r="BM538" i="100" s="1"/>
  <c r="BM212" i="100"/>
  <c r="V301" i="100"/>
  <c r="V212" i="100"/>
  <c r="AS212" i="100"/>
  <c r="AS301" i="100"/>
  <c r="AT407" i="100"/>
  <c r="AR301" i="100"/>
  <c r="AR212" i="100"/>
  <c r="AI405" i="100"/>
  <c r="AI419" i="100"/>
  <c r="AI400" i="100"/>
  <c r="AI402" i="100" s="1"/>
  <c r="AR406" i="100"/>
  <c r="BK407" i="100"/>
  <c r="AN301" i="100"/>
  <c r="AN212" i="100"/>
  <c r="AD406" i="100"/>
  <c r="AD420" i="100"/>
  <c r="AD413" i="100"/>
  <c r="AD421" i="100" s="1"/>
  <c r="AR407" i="100"/>
  <c r="Y401" i="100"/>
  <c r="BF401" i="100"/>
  <c r="AF316" i="100"/>
  <c r="W547" i="100"/>
  <c r="W425" i="100"/>
  <c r="W519" i="100" s="1"/>
  <c r="AD212" i="100"/>
  <c r="AD301" i="100"/>
  <c r="AX316" i="100"/>
  <c r="Z331" i="100"/>
  <c r="Z538" i="100"/>
  <c r="BJ401" i="100"/>
  <c r="T212" i="100"/>
  <c r="BK406" i="100"/>
  <c r="Z406" i="100"/>
  <c r="Z413" i="100"/>
  <c r="Z421" i="100" s="1"/>
  <c r="Z420" i="100"/>
  <c r="AZ401" i="100"/>
  <c r="AZ419" i="100"/>
  <c r="AZ405" i="100"/>
  <c r="AZ400" i="100"/>
  <c r="BM401" i="100"/>
  <c r="BM400" i="100"/>
  <c r="BM419" i="100"/>
  <c r="BM405" i="100"/>
  <c r="BE316" i="100"/>
  <c r="AX401" i="100"/>
  <c r="R331" i="100"/>
  <c r="R538" i="100"/>
  <c r="BN425" i="100"/>
  <c r="BN519" i="100" s="1"/>
  <c r="BN547" i="100"/>
  <c r="BN420" i="100"/>
  <c r="BN413" i="100"/>
  <c r="BN421" i="100" s="1"/>
  <c r="BN406" i="100"/>
  <c r="BN407" i="100"/>
  <c r="BN300" i="100"/>
  <c r="BN291" i="100"/>
  <c r="BN402" i="100"/>
  <c r="AT425" i="100" l="1"/>
  <c r="AT519" i="100" s="1"/>
  <c r="AR402" i="100"/>
  <c r="AD425" i="100"/>
  <c r="AD519" i="100" s="1"/>
  <c r="BK547" i="100"/>
  <c r="BI51" i="108" s="1"/>
  <c r="BI86" i="108" s="1"/>
  <c r="AD402" i="100"/>
  <c r="AY425" i="100"/>
  <c r="AY519" i="100" s="1"/>
  <c r="Z547" i="100"/>
  <c r="X51" i="108" s="1"/>
  <c r="X86" i="108" s="1"/>
  <c r="AY402" i="100"/>
  <c r="Z402" i="100"/>
  <c r="W316" i="100"/>
  <c r="W283" i="100"/>
  <c r="W300" i="100" s="1"/>
  <c r="W281" i="100"/>
  <c r="W298" i="100" s="1"/>
  <c r="W282" i="100"/>
  <c r="W299" i="100" s="1"/>
  <c r="U281" i="100"/>
  <c r="U298" i="100" s="1"/>
  <c r="U283" i="100"/>
  <c r="U300" i="100" s="1"/>
  <c r="U282" i="100"/>
  <c r="U299" i="100" s="1"/>
  <c r="S539" i="100"/>
  <c r="Q33" i="108" s="1"/>
  <c r="Q63" i="108" s="1"/>
  <c r="S334" i="100"/>
  <c r="R541" i="100"/>
  <c r="P31" i="108" s="1"/>
  <c r="R339" i="100"/>
  <c r="T282" i="100"/>
  <c r="T299" i="100" s="1"/>
  <c r="T281" i="100"/>
  <c r="T298" i="100" s="1"/>
  <c r="T283" i="100"/>
  <c r="V281" i="100"/>
  <c r="V298" i="100" s="1"/>
  <c r="V283" i="100"/>
  <c r="V282" i="100"/>
  <c r="V299" i="100" s="1"/>
  <c r="S541" i="100"/>
  <c r="Q31" i="108" s="1"/>
  <c r="Q61" i="108" s="1"/>
  <c r="S339" i="100"/>
  <c r="R539" i="100"/>
  <c r="P33" i="108" s="1"/>
  <c r="R334" i="100"/>
  <c r="R171" i="100" s="1"/>
  <c r="BL331" i="100"/>
  <c r="AV420" i="100"/>
  <c r="AV548" i="100" s="1"/>
  <c r="BE407" i="100"/>
  <c r="BE408" i="100" s="1"/>
  <c r="AG547" i="100"/>
  <c r="AE51" i="108" s="1"/>
  <c r="AE86" i="108" s="1"/>
  <c r="AV413" i="100"/>
  <c r="AV421" i="100" s="1"/>
  <c r="AV549" i="100" s="1"/>
  <c r="R413" i="100"/>
  <c r="R421" i="100" s="1"/>
  <c r="R427" i="100" s="1"/>
  <c r="AM413" i="100"/>
  <c r="AM421" i="100" s="1"/>
  <c r="AM549" i="100" s="1"/>
  <c r="BH402" i="100"/>
  <c r="BL402" i="100"/>
  <c r="AJ413" i="100"/>
  <c r="AJ421" i="100" s="1"/>
  <c r="AJ427" i="100" s="1"/>
  <c r="AJ521" i="100" s="1"/>
  <c r="AF425" i="100"/>
  <c r="AF519" i="100" s="1"/>
  <c r="BL420" i="100"/>
  <c r="BL426" i="100" s="1"/>
  <c r="BL520" i="100" s="1"/>
  <c r="AM406" i="100"/>
  <c r="AM408" i="100" s="1"/>
  <c r="BL406" i="100"/>
  <c r="BL408" i="100" s="1"/>
  <c r="BB413" i="100"/>
  <c r="BB421" i="100" s="1"/>
  <c r="BB427" i="100" s="1"/>
  <c r="BB521" i="100" s="1"/>
  <c r="AM420" i="100"/>
  <c r="AM548" i="100" s="1"/>
  <c r="AT402" i="100"/>
  <c r="BA413" i="100"/>
  <c r="BA421" i="100" s="1"/>
  <c r="BA427" i="100" s="1"/>
  <c r="BA521" i="100" s="1"/>
  <c r="BL413" i="100"/>
  <c r="BL421" i="100" s="1"/>
  <c r="BL549" i="100" s="1"/>
  <c r="BK402" i="100"/>
  <c r="AB406" i="100"/>
  <c r="AD282" i="100"/>
  <c r="AD299" i="100" s="1"/>
  <c r="AD281" i="100"/>
  <c r="AD298" i="100" s="1"/>
  <c r="AD283" i="100"/>
  <c r="AN282" i="100"/>
  <c r="AN299" i="100" s="1"/>
  <c r="AN281" i="100"/>
  <c r="AN298" i="100" s="1"/>
  <c r="AN283" i="100"/>
  <c r="AC281" i="100"/>
  <c r="AC298" i="100" s="1"/>
  <c r="AC283" i="100"/>
  <c r="AC282" i="100"/>
  <c r="AC299" i="100" s="1"/>
  <c r="AO339" i="100"/>
  <c r="AO541" i="100"/>
  <c r="AM31" i="108" s="1"/>
  <c r="AM61" i="108" s="1"/>
  <c r="AZ339" i="100"/>
  <c r="AZ541" i="100"/>
  <c r="AX31" i="108" s="1"/>
  <c r="AX61" i="108" s="1"/>
  <c r="AA541" i="100"/>
  <c r="Y31" i="108" s="1"/>
  <c r="Y61" i="108" s="1"/>
  <c r="AA339" i="100"/>
  <c r="AI283" i="100"/>
  <c r="AI282" i="100"/>
  <c r="AI299" i="100" s="1"/>
  <c r="AI281" i="100"/>
  <c r="AI298" i="100" s="1"/>
  <c r="BG283" i="100"/>
  <c r="BG282" i="100"/>
  <c r="BG299" i="100" s="1"/>
  <c r="BG281" i="100"/>
  <c r="BG298" i="100" s="1"/>
  <c r="AL316" i="100"/>
  <c r="AL282" i="100"/>
  <c r="AL299" i="100" s="1"/>
  <c r="AL281" i="100"/>
  <c r="AL298" i="100" s="1"/>
  <c r="AL283" i="100"/>
  <c r="AL300" i="100" s="1"/>
  <c r="Z339" i="100"/>
  <c r="Z541" i="100"/>
  <c r="X31" i="108" s="1"/>
  <c r="X61" i="108" s="1"/>
  <c r="AP541" i="100"/>
  <c r="AN31" i="108" s="1"/>
  <c r="AN61" i="108" s="1"/>
  <c r="AP339" i="100"/>
  <c r="AZ334" i="100"/>
  <c r="AZ539" i="100"/>
  <c r="AX33" i="108" s="1"/>
  <c r="AX63" i="108" s="1"/>
  <c r="AA539" i="100"/>
  <c r="Y33" i="108" s="1"/>
  <c r="Y63" i="108" s="1"/>
  <c r="AA334" i="100"/>
  <c r="AR282" i="100"/>
  <c r="AR299" i="100" s="1"/>
  <c r="AR281" i="100"/>
  <c r="AR298" i="100" s="1"/>
  <c r="AR283" i="100"/>
  <c r="AW281" i="100"/>
  <c r="AW298" i="100" s="1"/>
  <c r="AW283" i="100"/>
  <c r="AW282" i="100"/>
  <c r="AW299" i="100" s="1"/>
  <c r="Y281" i="100"/>
  <c r="Y298" i="100" s="1"/>
  <c r="Y283" i="100"/>
  <c r="Y282" i="100"/>
  <c r="Y299" i="100" s="1"/>
  <c r="BJ282" i="100"/>
  <c r="BJ299" i="100" s="1"/>
  <c r="BJ281" i="100"/>
  <c r="BJ298" i="100" s="1"/>
  <c r="BJ283" i="100"/>
  <c r="BA281" i="100"/>
  <c r="BA298" i="100" s="1"/>
  <c r="BA283" i="100"/>
  <c r="BA282" i="100"/>
  <c r="BA299" i="100" s="1"/>
  <c r="BF282" i="100"/>
  <c r="BF299" i="100" s="1"/>
  <c r="BF281" i="100"/>
  <c r="BF298" i="100" s="1"/>
  <c r="BF283" i="100"/>
  <c r="BH282" i="100"/>
  <c r="BH299" i="100" s="1"/>
  <c r="BH281" i="100"/>
  <c r="BH298" i="100" s="1"/>
  <c r="BH283" i="100"/>
  <c r="AV282" i="100"/>
  <c r="AV299" i="100" s="1"/>
  <c r="AV281" i="100"/>
  <c r="AV298" i="100" s="1"/>
  <c r="AV283" i="100"/>
  <c r="AK281" i="100"/>
  <c r="AK298" i="100" s="1"/>
  <c r="AK283" i="100"/>
  <c r="AK300" i="100" s="1"/>
  <c r="AK282" i="100"/>
  <c r="AK299" i="100" s="1"/>
  <c r="BI316" i="100"/>
  <c r="BI281" i="100"/>
  <c r="BI298" i="100" s="1"/>
  <c r="BI283" i="100"/>
  <c r="BI300" i="100" s="1"/>
  <c r="BI282" i="100"/>
  <c r="BI299" i="100" s="1"/>
  <c r="BN512" i="100"/>
  <c r="BN171" i="100"/>
  <c r="AO539" i="100"/>
  <c r="AM33" i="108" s="1"/>
  <c r="AM63" i="108" s="1"/>
  <c r="AO334" i="100"/>
  <c r="AU539" i="100"/>
  <c r="AS33" i="108" s="1"/>
  <c r="AS63" i="108" s="1"/>
  <c r="AU334" i="100"/>
  <c r="Z539" i="100"/>
  <c r="X33" i="108" s="1"/>
  <c r="X63" i="108" s="1"/>
  <c r="Z334" i="100"/>
  <c r="BL339" i="100"/>
  <c r="BL541" i="100"/>
  <c r="BJ31" i="108" s="1"/>
  <c r="BJ61" i="108" s="1"/>
  <c r="AP334" i="100"/>
  <c r="AP539" i="100"/>
  <c r="AN33" i="108" s="1"/>
  <c r="AN63" i="108" s="1"/>
  <c r="AF339" i="100"/>
  <c r="AF541" i="100"/>
  <c r="AD31" i="108" s="1"/>
  <c r="AD61" i="108" s="1"/>
  <c r="AX541" i="100"/>
  <c r="AV31" i="108" s="1"/>
  <c r="AV61" i="108" s="1"/>
  <c r="AX339" i="100"/>
  <c r="AM339" i="100"/>
  <c r="AM541" i="100"/>
  <c r="AK31" i="108" s="1"/>
  <c r="AK61" i="108" s="1"/>
  <c r="BD339" i="100"/>
  <c r="BD541" i="100"/>
  <c r="BB31" i="108" s="1"/>
  <c r="BB61" i="108" s="1"/>
  <c r="AS281" i="100"/>
  <c r="AS298" i="100" s="1"/>
  <c r="AS283" i="100"/>
  <c r="AS282" i="100"/>
  <c r="AS299" i="100" s="1"/>
  <c r="AJ282" i="100"/>
  <c r="AJ299" i="100" s="1"/>
  <c r="AJ281" i="100"/>
  <c r="AJ298" i="100" s="1"/>
  <c r="AJ283" i="100"/>
  <c r="AH282" i="100"/>
  <c r="AH299" i="100" s="1"/>
  <c r="AH281" i="100"/>
  <c r="AH298" i="100" s="1"/>
  <c r="AH283" i="100"/>
  <c r="BC283" i="100"/>
  <c r="BC282" i="100"/>
  <c r="BC299" i="100" s="1"/>
  <c r="BC281" i="100"/>
  <c r="BC298" i="100" s="1"/>
  <c r="AY539" i="100"/>
  <c r="AW33" i="108" s="1"/>
  <c r="AW63" i="108" s="1"/>
  <c r="AY334" i="100"/>
  <c r="AQ283" i="100"/>
  <c r="AQ282" i="100"/>
  <c r="AQ299" i="100" s="1"/>
  <c r="AQ281" i="100"/>
  <c r="AQ298" i="100" s="1"/>
  <c r="BK283" i="100"/>
  <c r="BK282" i="100"/>
  <c r="BK299" i="100" s="1"/>
  <c r="BK281" i="100"/>
  <c r="BK298" i="100" s="1"/>
  <c r="AU339" i="100"/>
  <c r="AU541" i="100"/>
  <c r="AS31" i="108" s="1"/>
  <c r="AS61" i="108" s="1"/>
  <c r="BE541" i="100"/>
  <c r="BC31" i="108" s="1"/>
  <c r="BC61" i="108" s="1"/>
  <c r="BE339" i="100"/>
  <c r="BM281" i="100"/>
  <c r="BM298" i="100" s="1"/>
  <c r="BM283" i="100"/>
  <c r="BM282" i="100"/>
  <c r="BM299" i="100" s="1"/>
  <c r="AT282" i="100"/>
  <c r="AT299" i="100" s="1"/>
  <c r="AT281" i="100"/>
  <c r="AT298" i="100" s="1"/>
  <c r="AT283" i="100"/>
  <c r="AG281" i="100"/>
  <c r="AG298" i="100" s="1"/>
  <c r="AG283" i="100"/>
  <c r="AG282" i="100"/>
  <c r="AG299" i="100" s="1"/>
  <c r="AE283" i="100"/>
  <c r="AE282" i="100"/>
  <c r="AE299" i="100" s="1"/>
  <c r="AE281" i="100"/>
  <c r="AE298" i="100" s="1"/>
  <c r="AB283" i="100"/>
  <c r="AB282" i="100"/>
  <c r="AB299" i="100" s="1"/>
  <c r="AB281" i="100"/>
  <c r="AB298" i="100" s="1"/>
  <c r="BB282" i="100"/>
  <c r="BB299" i="100" s="1"/>
  <c r="BB281" i="100"/>
  <c r="BB298" i="100" s="1"/>
  <c r="BB283" i="100"/>
  <c r="BB300" i="100" s="1"/>
  <c r="AY339" i="100"/>
  <c r="AY541" i="100"/>
  <c r="AW31" i="108" s="1"/>
  <c r="AW61" i="108" s="1"/>
  <c r="BL539" i="100"/>
  <c r="BJ33" i="108" s="1"/>
  <c r="BJ63" i="108" s="1"/>
  <c r="BL334" i="100"/>
  <c r="AF334" i="100"/>
  <c r="AF539" i="100"/>
  <c r="AD33" i="108" s="1"/>
  <c r="AD63" i="108" s="1"/>
  <c r="AX539" i="100"/>
  <c r="AV33" i="108" s="1"/>
  <c r="AV63" i="108" s="1"/>
  <c r="AX334" i="100"/>
  <c r="BE539" i="100"/>
  <c r="BC33" i="108" s="1"/>
  <c r="BC63" i="108" s="1"/>
  <c r="BE334" i="100"/>
  <c r="AM334" i="100"/>
  <c r="AM539" i="100"/>
  <c r="AK33" i="108" s="1"/>
  <c r="AK63" i="108" s="1"/>
  <c r="BD334" i="100"/>
  <c r="BD539" i="100"/>
  <c r="BB33" i="108" s="1"/>
  <c r="BB63" i="108" s="1"/>
  <c r="X299" i="100"/>
  <c r="X298" i="100"/>
  <c r="AB407" i="100"/>
  <c r="AK316" i="100"/>
  <c r="AB425" i="100"/>
  <c r="AB519" i="100" s="1"/>
  <c r="BB406" i="100"/>
  <c r="BB408" i="100" s="1"/>
  <c r="AA547" i="100"/>
  <c r="Y51" i="108" s="1"/>
  <c r="Y86" i="108" s="1"/>
  <c r="BB420" i="100"/>
  <c r="BB548" i="100" s="1"/>
  <c r="AW425" i="100"/>
  <c r="AW519" i="100" s="1"/>
  <c r="AV547" i="100"/>
  <c r="AT51" i="108" s="1"/>
  <c r="AT86" i="108" s="1"/>
  <c r="AB420" i="100"/>
  <c r="AB426" i="100" s="1"/>
  <c r="AB520" i="100" s="1"/>
  <c r="BH413" i="100"/>
  <c r="BH421" i="100" s="1"/>
  <c r="BH549" i="100" s="1"/>
  <c r="S331" i="100"/>
  <c r="AW420" i="100"/>
  <c r="AW548" i="100" s="1"/>
  <c r="AU331" i="100"/>
  <c r="AY538" i="100"/>
  <c r="AW35" i="108" s="1"/>
  <c r="AW65" i="108" s="1"/>
  <c r="BA407" i="100"/>
  <c r="BA408" i="100" s="1"/>
  <c r="AA407" i="100"/>
  <c r="R420" i="100"/>
  <c r="R426" i="100" s="1"/>
  <c r="R407" i="100"/>
  <c r="R408" i="100" s="1"/>
  <c r="AG407" i="100"/>
  <c r="AG408" i="100" s="1"/>
  <c r="BE547" i="100"/>
  <c r="BC51" i="108" s="1"/>
  <c r="BC86" i="108" s="1"/>
  <c r="BE413" i="100"/>
  <c r="BE421" i="100" s="1"/>
  <c r="BE427" i="100" s="1"/>
  <c r="BE521" i="100" s="1"/>
  <c r="AA420" i="100"/>
  <c r="AA426" i="100" s="1"/>
  <c r="AA520" i="100" s="1"/>
  <c r="AK413" i="100"/>
  <c r="AK421" i="100" s="1"/>
  <c r="AK549" i="100" s="1"/>
  <c r="AF407" i="100"/>
  <c r="AF408" i="100" s="1"/>
  <c r="AF420" i="100"/>
  <c r="AF426" i="100" s="1"/>
  <c r="AF520" i="100" s="1"/>
  <c r="Z408" i="100"/>
  <c r="BA420" i="100"/>
  <c r="BA426" i="100" s="1"/>
  <c r="BA520" i="100" s="1"/>
  <c r="BE420" i="100"/>
  <c r="BE426" i="100" s="1"/>
  <c r="BE520" i="100" s="1"/>
  <c r="AM547" i="100"/>
  <c r="AK51" i="108" s="1"/>
  <c r="AK86" i="108" s="1"/>
  <c r="BI420" i="100"/>
  <c r="BI548" i="100" s="1"/>
  <c r="R547" i="100"/>
  <c r="P51" i="108" s="1"/>
  <c r="BI406" i="100"/>
  <c r="BI408" i="100" s="1"/>
  <c r="AG420" i="100"/>
  <c r="AG426" i="100" s="1"/>
  <c r="AG520" i="100" s="1"/>
  <c r="BB547" i="100"/>
  <c r="AZ51" i="108" s="1"/>
  <c r="AZ86" i="108" s="1"/>
  <c r="BI413" i="100"/>
  <c r="BI421" i="100" s="1"/>
  <c r="BI549" i="100" s="1"/>
  <c r="AG413" i="100"/>
  <c r="AG421" i="100" s="1"/>
  <c r="AG427" i="100" s="1"/>
  <c r="AG521" i="100" s="1"/>
  <c r="AO413" i="100"/>
  <c r="AO421" i="100" s="1"/>
  <c r="AO427" i="100" s="1"/>
  <c r="AO521" i="100" s="1"/>
  <c r="AO402" i="100"/>
  <c r="BK408" i="100"/>
  <c r="AF413" i="100"/>
  <c r="AF421" i="100" s="1"/>
  <c r="AF549" i="100" s="1"/>
  <c r="AK406" i="100"/>
  <c r="AK408" i="100" s="1"/>
  <c r="AO407" i="100"/>
  <c r="AO408" i="100" s="1"/>
  <c r="AO420" i="100"/>
  <c r="AO548" i="100" s="1"/>
  <c r="AA406" i="100"/>
  <c r="AK420" i="100"/>
  <c r="AK548" i="100" s="1"/>
  <c r="AW406" i="100"/>
  <c r="AX402" i="100"/>
  <c r="AW407" i="100"/>
  <c r="BA402" i="100"/>
  <c r="BJ402" i="100"/>
  <c r="AJ420" i="100"/>
  <c r="AJ426" i="100" s="1"/>
  <c r="AJ520" i="100" s="1"/>
  <c r="V402" i="100"/>
  <c r="AD408" i="100"/>
  <c r="BB316" i="100"/>
  <c r="BH420" i="100"/>
  <c r="BH548" i="100" s="1"/>
  <c r="AV406" i="100"/>
  <c r="AV408" i="100" s="1"/>
  <c r="AJ425" i="100"/>
  <c r="AJ519" i="100" s="1"/>
  <c r="BG402" i="100"/>
  <c r="AR408" i="100"/>
  <c r="BH407" i="100"/>
  <c r="BH408" i="100" s="1"/>
  <c r="BI425" i="100"/>
  <c r="BI519" i="100" s="1"/>
  <c r="AK547" i="100"/>
  <c r="AI51" i="108" s="1"/>
  <c r="AI86" i="108" s="1"/>
  <c r="K400" i="100" a="1"/>
  <c r="K400" i="100" s="1"/>
  <c r="AJ406" i="100"/>
  <c r="AJ408" i="100" s="1"/>
  <c r="Y402" i="100"/>
  <c r="BF402" i="100"/>
  <c r="BD402" i="100"/>
  <c r="AE402" i="100"/>
  <c r="BM331" i="100"/>
  <c r="AN402" i="100"/>
  <c r="T402" i="100"/>
  <c r="X402" i="100"/>
  <c r="P35" i="108"/>
  <c r="AZ420" i="100"/>
  <c r="AZ413" i="100"/>
  <c r="AZ421" i="100" s="1"/>
  <c r="AZ406" i="100"/>
  <c r="AZ407" i="100"/>
  <c r="T301" i="100"/>
  <c r="K284" i="100" a="1"/>
  <c r="K284" i="100" s="1"/>
  <c r="AD538" i="100"/>
  <c r="AD331" i="100"/>
  <c r="AR316" i="100"/>
  <c r="BG51" i="108"/>
  <c r="BG86" i="108" s="1"/>
  <c r="K405" i="100" a="1"/>
  <c r="K405" i="100" s="1"/>
  <c r="S35" i="108"/>
  <c r="S65" i="108" s="1"/>
  <c r="AC538" i="100"/>
  <c r="AC331" i="100"/>
  <c r="AI35" i="108"/>
  <c r="AI65" i="108" s="1"/>
  <c r="BF547" i="100"/>
  <c r="BF425" i="100"/>
  <c r="BF519" i="100" s="1"/>
  <c r="AV426" i="100"/>
  <c r="AV520" i="100" s="1"/>
  <c r="AX406" i="100"/>
  <c r="AX413" i="100"/>
  <c r="AX421" i="100" s="1"/>
  <c r="AX420" i="100"/>
  <c r="W427" i="100"/>
  <c r="W521" i="100" s="1"/>
  <c r="W549" i="100"/>
  <c r="BK548" i="100"/>
  <c r="BK426" i="100"/>
  <c r="BK520" i="100" s="1"/>
  <c r="Q35" i="108"/>
  <c r="Q65" i="108" s="1"/>
  <c r="BJ51" i="108"/>
  <c r="BJ86" i="108" s="1"/>
  <c r="AK35" i="108"/>
  <c r="AK65" i="108" s="1"/>
  <c r="BG331" i="100"/>
  <c r="BG538" i="100"/>
  <c r="BF51" i="108"/>
  <c r="BF86" i="108" s="1"/>
  <c r="BF316" i="100"/>
  <c r="AQ425" i="100"/>
  <c r="AQ519" i="100" s="1"/>
  <c r="AQ547" i="100"/>
  <c r="X547" i="100"/>
  <c r="X425" i="100"/>
  <c r="X519" i="100" s="1"/>
  <c r="AW51" i="108"/>
  <c r="AW86" i="108" s="1"/>
  <c r="R549" i="100"/>
  <c r="AH316" i="100"/>
  <c r="AV316" i="100"/>
  <c r="BJ406" i="100"/>
  <c r="BJ408" i="100" s="1"/>
  <c r="BJ413" i="100"/>
  <c r="BJ421" i="100" s="1"/>
  <c r="BJ420" i="100"/>
  <c r="BM402" i="100"/>
  <c r="AZ547" i="100"/>
  <c r="AZ425" i="100"/>
  <c r="AZ519" i="100" s="1"/>
  <c r="X35" i="108"/>
  <c r="X65" i="108" s="1"/>
  <c r="AD316" i="100"/>
  <c r="AF291" i="100"/>
  <c r="AF300" i="100"/>
  <c r="AD549" i="100"/>
  <c r="AD427" i="100"/>
  <c r="AD521" i="100" s="1"/>
  <c r="AN316" i="100"/>
  <c r="AR538" i="100"/>
  <c r="AR331" i="100"/>
  <c r="AS331" i="100"/>
  <c r="AS538" i="100"/>
  <c r="BM316" i="100"/>
  <c r="AH413" i="100"/>
  <c r="AH421" i="100" s="1"/>
  <c r="AH420" i="100"/>
  <c r="AH406" i="100"/>
  <c r="AH408" i="100" s="1"/>
  <c r="Y407" i="100"/>
  <c r="Y413" i="100"/>
  <c r="Y421" i="100" s="1"/>
  <c r="Y420" i="100"/>
  <c r="Y406" i="100"/>
  <c r="AC407" i="100"/>
  <c r="AC413" i="100"/>
  <c r="AC421" i="100" s="1"/>
  <c r="AC420" i="100"/>
  <c r="AC406" i="100"/>
  <c r="BC420" i="100"/>
  <c r="BC413" i="100"/>
  <c r="BC421" i="100" s="1"/>
  <c r="BC406" i="100"/>
  <c r="BC408" i="100" s="1"/>
  <c r="Y35" i="108"/>
  <c r="Y65" i="108" s="1"/>
  <c r="AQ538" i="100"/>
  <c r="AQ331" i="100"/>
  <c r="AL406" i="100"/>
  <c r="AL420" i="100"/>
  <c r="AL413" i="100"/>
  <c r="AL421" i="100" s="1"/>
  <c r="AI538" i="100"/>
  <c r="AI331" i="100"/>
  <c r="AP402" i="100"/>
  <c r="Y316" i="100"/>
  <c r="AS407" i="100"/>
  <c r="AS420" i="100"/>
  <c r="AS413" i="100"/>
  <c r="AS421" i="100" s="1"/>
  <c r="AS406" i="100"/>
  <c r="BC35" i="108"/>
  <c r="BC65" i="108" s="1"/>
  <c r="BJ35" i="108"/>
  <c r="BJ65" i="108" s="1"/>
  <c r="AT331" i="100"/>
  <c r="AT538" i="100"/>
  <c r="BJ316" i="100"/>
  <c r="U547" i="100"/>
  <c r="U425" i="100"/>
  <c r="U519" i="100" s="1"/>
  <c r="AM51" i="108"/>
  <c r="AM86" i="108" s="1"/>
  <c r="AA300" i="100"/>
  <c r="AA291" i="100"/>
  <c r="V420" i="100"/>
  <c r="V413" i="100"/>
  <c r="V421" i="100" s="1"/>
  <c r="V407" i="100"/>
  <c r="V406" i="100"/>
  <c r="AX547" i="100"/>
  <c r="AX425" i="100"/>
  <c r="AX519" i="100" s="1"/>
  <c r="AL407" i="100"/>
  <c r="AV35" i="108"/>
  <c r="AV65" i="108" s="1"/>
  <c r="BD425" i="100"/>
  <c r="BD519" i="100" s="1"/>
  <c r="BD547" i="100"/>
  <c r="AU425" i="100"/>
  <c r="AU519" i="100" s="1"/>
  <c r="AU547" i="100"/>
  <c r="AZ35" i="108"/>
  <c r="AZ65" i="108" s="1"/>
  <c r="AT548" i="100"/>
  <c r="AT426" i="100"/>
  <c r="AT520" i="100" s="1"/>
  <c r="AY51" i="108"/>
  <c r="AY86" i="108" s="1"/>
  <c r="T425" i="100"/>
  <c r="T519" i="100" s="1"/>
  <c r="T547" i="100"/>
  <c r="AE413" i="100"/>
  <c r="AE421" i="100" s="1"/>
  <c r="AE420" i="100"/>
  <c r="AE407" i="100"/>
  <c r="AE406" i="100"/>
  <c r="BA538" i="100"/>
  <c r="BA331" i="100"/>
  <c r="BG316" i="100"/>
  <c r="AA549" i="100"/>
  <c r="AA427" i="100"/>
  <c r="AA521" i="100" s="1"/>
  <c r="BF331" i="100"/>
  <c r="BF538" i="100"/>
  <c r="BH538" i="100"/>
  <c r="BH331" i="100"/>
  <c r="AQ402" i="100"/>
  <c r="AU300" i="100"/>
  <c r="AU291" i="100"/>
  <c r="BG413" i="100"/>
  <c r="BG421" i="100" s="1"/>
  <c r="BG420" i="100"/>
  <c r="BG407" i="100"/>
  <c r="BG406" i="100"/>
  <c r="AX407" i="100"/>
  <c r="AE316" i="100"/>
  <c r="AJ35" i="108"/>
  <c r="AJ65" i="108" s="1"/>
  <c r="AB316" i="100"/>
  <c r="S402" i="100"/>
  <c r="BM425" i="100"/>
  <c r="BM519" i="100" s="1"/>
  <c r="BM547" i="100"/>
  <c r="Z549" i="100"/>
  <c r="Z427" i="100"/>
  <c r="Z521" i="100" s="1"/>
  <c r="AB549" i="100"/>
  <c r="AB427" i="100"/>
  <c r="AB521" i="100" s="1"/>
  <c r="V538" i="100"/>
  <c r="V331" i="100"/>
  <c r="Y425" i="100"/>
  <c r="Y519" i="100" s="1"/>
  <c r="Y547" i="100"/>
  <c r="BC547" i="100"/>
  <c r="BC425" i="100"/>
  <c r="BC519" i="100" s="1"/>
  <c r="AQ316" i="100"/>
  <c r="AW331" i="100"/>
  <c r="AW538" i="100"/>
  <c r="X291" i="100"/>
  <c r="X300" i="100"/>
  <c r="AY549" i="100"/>
  <c r="AY427" i="100"/>
  <c r="AY521" i="100" s="1"/>
  <c r="AS547" i="100"/>
  <c r="AS425" i="100"/>
  <c r="AS519" i="100" s="1"/>
  <c r="AN406" i="100"/>
  <c r="AN408" i="100" s="1"/>
  <c r="AN413" i="100"/>
  <c r="AN421" i="100" s="1"/>
  <c r="AN420" i="100"/>
  <c r="Z51" i="108"/>
  <c r="Z86" i="108" s="1"/>
  <c r="BE300" i="100"/>
  <c r="BE291" i="100"/>
  <c r="K401" i="100" a="1"/>
  <c r="K401" i="100" s="1"/>
  <c r="AD426" i="100"/>
  <c r="AD520" i="100" s="1"/>
  <c r="AD548" i="100"/>
  <c r="AN538" i="100"/>
  <c r="AN331" i="100"/>
  <c r="AI425" i="100"/>
  <c r="AI519" i="100" s="1"/>
  <c r="AI547" i="100"/>
  <c r="AS316" i="100"/>
  <c r="AH425" i="100"/>
  <c r="AH519" i="100" s="1"/>
  <c r="AH547" i="100"/>
  <c r="BD291" i="100"/>
  <c r="BD300" i="100"/>
  <c r="AC425" i="100"/>
  <c r="AC519" i="100" s="1"/>
  <c r="AC547" i="100"/>
  <c r="AN35" i="108"/>
  <c r="AN65" i="108" s="1"/>
  <c r="AM35" i="108"/>
  <c r="AM65" i="108" s="1"/>
  <c r="AZ300" i="100"/>
  <c r="AZ291" i="100"/>
  <c r="AL425" i="100"/>
  <c r="AL519" i="100" s="1"/>
  <c r="AL547" i="100"/>
  <c r="AI316" i="100"/>
  <c r="S300" i="100"/>
  <c r="S291" i="100"/>
  <c r="Y331" i="100"/>
  <c r="Y538" i="100"/>
  <c r="AJ538" i="100"/>
  <c r="AJ331" i="100"/>
  <c r="AT316" i="100"/>
  <c r="BJ538" i="100"/>
  <c r="BJ331" i="100"/>
  <c r="U413" i="100"/>
  <c r="U421" i="100" s="1"/>
  <c r="U420" i="100"/>
  <c r="U406" i="100"/>
  <c r="V425" i="100"/>
  <c r="V519" i="100" s="1"/>
  <c r="V547" i="100"/>
  <c r="AM300" i="100"/>
  <c r="AM291" i="100"/>
  <c r="BK316" i="100"/>
  <c r="BD413" i="100"/>
  <c r="BD421" i="100" s="1"/>
  <c r="BD420" i="100"/>
  <c r="BD407" i="100"/>
  <c r="BD406" i="100"/>
  <c r="AU406" i="100"/>
  <c r="AU408" i="100" s="1"/>
  <c r="AU413" i="100"/>
  <c r="AU421" i="100" s="1"/>
  <c r="AU420" i="100"/>
  <c r="AT427" i="100"/>
  <c r="AT521" i="100" s="1"/>
  <c r="AT549" i="100"/>
  <c r="AG316" i="100"/>
  <c r="T406" i="100"/>
  <c r="T408" i="100" s="1"/>
  <c r="T420" i="100"/>
  <c r="T413" i="100"/>
  <c r="T421" i="100" s="1"/>
  <c r="AE425" i="100"/>
  <c r="AE519" i="100" s="1"/>
  <c r="AE547" i="100"/>
  <c r="BA316" i="100"/>
  <c r="AU51" i="108"/>
  <c r="AU86" i="108" s="1"/>
  <c r="AP406" i="100"/>
  <c r="AP408" i="100" s="1"/>
  <c r="AP420" i="100"/>
  <c r="AP413" i="100"/>
  <c r="AP421" i="100" s="1"/>
  <c r="BH316" i="100"/>
  <c r="BB35" i="108"/>
  <c r="BB65" i="108" s="1"/>
  <c r="R300" i="100"/>
  <c r="R291" i="100"/>
  <c r="BG425" i="100"/>
  <c r="BG519" i="100" s="1"/>
  <c r="BG547" i="100"/>
  <c r="AX35" i="108"/>
  <c r="AX65" i="108" s="1"/>
  <c r="AE331" i="100"/>
  <c r="AE538" i="100"/>
  <c r="AR426" i="100"/>
  <c r="AR520" i="100" s="1"/>
  <c r="AR548" i="100"/>
  <c r="AB51" i="108"/>
  <c r="AB86" i="108" s="1"/>
  <c r="AB331" i="100"/>
  <c r="AB538" i="100"/>
  <c r="BC316" i="100"/>
  <c r="S406" i="100"/>
  <c r="S413" i="100"/>
  <c r="S420" i="100"/>
  <c r="AS35" i="108"/>
  <c r="AS65" i="108" s="1"/>
  <c r="BM407" i="100"/>
  <c r="BM406" i="100"/>
  <c r="BM413" i="100"/>
  <c r="BM421" i="100" s="1"/>
  <c r="BM549" i="100" s="1"/>
  <c r="BM420" i="100"/>
  <c r="AZ402" i="100"/>
  <c r="Z426" i="100"/>
  <c r="Z520" i="100" s="1"/>
  <c r="Z548" i="100"/>
  <c r="T316" i="100"/>
  <c r="AX291" i="100"/>
  <c r="AX300" i="100"/>
  <c r="U51" i="108"/>
  <c r="U86" i="108" s="1"/>
  <c r="AR51" i="108"/>
  <c r="AR86" i="108" s="1"/>
  <c r="AI406" i="100"/>
  <c r="AI420" i="100"/>
  <c r="AI413" i="100"/>
  <c r="AI421" i="100" s="1"/>
  <c r="V316" i="100"/>
  <c r="U35" i="108"/>
  <c r="U65" i="108" s="1"/>
  <c r="BL291" i="100"/>
  <c r="BL300" i="100"/>
  <c r="AW316" i="100"/>
  <c r="AY548" i="100"/>
  <c r="AY426" i="100"/>
  <c r="AY520" i="100" s="1"/>
  <c r="AS402" i="100"/>
  <c r="AN547" i="100"/>
  <c r="AN425" i="100"/>
  <c r="AN519" i="100" s="1"/>
  <c r="AJ316" i="100"/>
  <c r="AC316" i="100"/>
  <c r="AD35" i="108"/>
  <c r="AD65" i="108" s="1"/>
  <c r="U407" i="100"/>
  <c r="BF413" i="100"/>
  <c r="BF421" i="100" s="1"/>
  <c r="BF420" i="100"/>
  <c r="BF406" i="100"/>
  <c r="BF408" i="100" s="1"/>
  <c r="AP300" i="100"/>
  <c r="AP291" i="100"/>
  <c r="AO291" i="100"/>
  <c r="AO300" i="100"/>
  <c r="AT408" i="100"/>
  <c r="Z300" i="100"/>
  <c r="Z291" i="100"/>
  <c r="W548" i="100"/>
  <c r="W426" i="100"/>
  <c r="W520" i="100" s="1"/>
  <c r="BK538" i="100"/>
  <c r="BK331" i="100"/>
  <c r="BK427" i="100"/>
  <c r="BK521" i="100" s="1"/>
  <c r="BK549" i="100"/>
  <c r="V35" i="108"/>
  <c r="V65" i="108" s="1"/>
  <c r="S407" i="100"/>
  <c r="AD51" i="108"/>
  <c r="AD86" i="108" s="1"/>
  <c r="AG331" i="100"/>
  <c r="AG538" i="100"/>
  <c r="AP51" i="108"/>
  <c r="AP86" i="108" s="1"/>
  <c r="AI407" i="100"/>
  <c r="AP425" i="100"/>
  <c r="AP519" i="100" s="1"/>
  <c r="AP547" i="100"/>
  <c r="AH51" i="108"/>
  <c r="AH86" i="108" s="1"/>
  <c r="AQ406" i="100"/>
  <c r="AQ408" i="100" s="1"/>
  <c r="AQ413" i="100"/>
  <c r="AQ421" i="100" s="1"/>
  <c r="AQ420" i="100"/>
  <c r="X406" i="100"/>
  <c r="X408" i="100" s="1"/>
  <c r="X420" i="100"/>
  <c r="X413" i="100"/>
  <c r="X421" i="100" s="1"/>
  <c r="AR427" i="100"/>
  <c r="AR521" i="100" s="1"/>
  <c r="AR549" i="100"/>
  <c r="BG35" i="108"/>
  <c r="BG65" i="108" s="1"/>
  <c r="AH538" i="100"/>
  <c r="AH331" i="100"/>
  <c r="AY300" i="100"/>
  <c r="AY291" i="100"/>
  <c r="AW427" i="100"/>
  <c r="AW521" i="100" s="1"/>
  <c r="AW549" i="100"/>
  <c r="AV538" i="100"/>
  <c r="AV331" i="100"/>
  <c r="BJ547" i="100"/>
  <c r="BJ425" i="100"/>
  <c r="BJ519" i="100" s="1"/>
  <c r="BC331" i="100"/>
  <c r="BC538" i="100"/>
  <c r="S425" i="100"/>
  <c r="S519" i="100" s="1"/>
  <c r="S547" i="100"/>
  <c r="BN408" i="100"/>
  <c r="BK35" i="108"/>
  <c r="BK65" i="108" s="1"/>
  <c r="BN427" i="100"/>
  <c r="BN521" i="100" s="1"/>
  <c r="BN549" i="100"/>
  <c r="BN330" i="100"/>
  <c r="BN543" i="100"/>
  <c r="BN540" i="100"/>
  <c r="BN309" i="100"/>
  <c r="BN360" i="100"/>
  <c r="BN366" i="100" s="1"/>
  <c r="BN548" i="100"/>
  <c r="BN426" i="100"/>
  <c r="BN520" i="100" s="1"/>
  <c r="U291" i="100" l="1"/>
  <c r="AO549" i="100"/>
  <c r="AA548" i="100"/>
  <c r="Y52" i="108" s="1"/>
  <c r="Y87" i="108" s="1"/>
  <c r="AM427" i="100"/>
  <c r="AM521" i="100" s="1"/>
  <c r="T539" i="100"/>
  <c r="R33" i="108" s="1"/>
  <c r="R63" i="108" s="1"/>
  <c r="T334" i="100"/>
  <c r="W334" i="100"/>
  <c r="W539" i="100"/>
  <c r="U33" i="108" s="1"/>
  <c r="U63" i="108" s="1"/>
  <c r="V541" i="100"/>
  <c r="T31" i="108" s="1"/>
  <c r="T61" i="108" s="1"/>
  <c r="V339" i="100"/>
  <c r="U539" i="100"/>
  <c r="S33" i="108" s="1"/>
  <c r="S63" i="108" s="1"/>
  <c r="U334" i="100"/>
  <c r="W339" i="100"/>
  <c r="W541" i="100"/>
  <c r="U31" i="108" s="1"/>
  <c r="U61" i="108" s="1"/>
  <c r="AB408" i="100"/>
  <c r="V334" i="100"/>
  <c r="V539" i="100"/>
  <c r="T33" i="108" s="1"/>
  <c r="T63" i="108" s="1"/>
  <c r="T339" i="100"/>
  <c r="T541" i="100"/>
  <c r="R31" i="108" s="1"/>
  <c r="R61" i="108" s="1"/>
  <c r="S512" i="100"/>
  <c r="Q103" i="108" s="1"/>
  <c r="Q130" i="108" s="1"/>
  <c r="Q132" i="108" s="1"/>
  <c r="S171" i="100"/>
  <c r="U339" i="100"/>
  <c r="U541" i="100"/>
  <c r="S31" i="108" s="1"/>
  <c r="S61" i="108" s="1"/>
  <c r="AM426" i="100"/>
  <c r="AM520" i="100" s="1"/>
  <c r="K281" i="100" a="1"/>
  <c r="K281" i="100" s="1"/>
  <c r="AV427" i="100"/>
  <c r="AV521" i="100" s="1"/>
  <c r="BI426" i="100"/>
  <c r="BI520" i="100" s="1"/>
  <c r="BA549" i="100"/>
  <c r="AW426" i="100"/>
  <c r="AW520" i="100" s="1"/>
  <c r="BL548" i="100"/>
  <c r="BJ52" i="108" s="1"/>
  <c r="BJ87" i="108" s="1"/>
  <c r="AJ549" i="100"/>
  <c r="BL427" i="100"/>
  <c r="BL521" i="100" s="1"/>
  <c r="BA548" i="100"/>
  <c r="AY52" i="108" s="1"/>
  <c r="AY87" i="108" s="1"/>
  <c r="AK427" i="100"/>
  <c r="AK521" i="100" s="1"/>
  <c r="BB549" i="100"/>
  <c r="BI427" i="100"/>
  <c r="BI521" i="100" s="1"/>
  <c r="AA408" i="100"/>
  <c r="AB548" i="100"/>
  <c r="Z52" i="108" s="1"/>
  <c r="Z87" i="108" s="1"/>
  <c r="AK426" i="100"/>
  <c r="AK520" i="100" s="1"/>
  <c r="AF548" i="100"/>
  <c r="AD52" i="108" s="1"/>
  <c r="AD87" i="108" s="1"/>
  <c r="AG548" i="100"/>
  <c r="AE52" i="108" s="1"/>
  <c r="AE87" i="108" s="1"/>
  <c r="BE512" i="100"/>
  <c r="BC103" i="108" s="1"/>
  <c r="BC130" i="108" s="1"/>
  <c r="BC132" i="108" s="1"/>
  <c r="BE171" i="100"/>
  <c r="AE339" i="100"/>
  <c r="AE541" i="100"/>
  <c r="AC31" i="108" s="1"/>
  <c r="AC61" i="108" s="1"/>
  <c r="AT334" i="100"/>
  <c r="AT539" i="100"/>
  <c r="AR33" i="108" s="1"/>
  <c r="AR63" i="108" s="1"/>
  <c r="BK339" i="100"/>
  <c r="BK541" i="100"/>
  <c r="BI31" i="108" s="1"/>
  <c r="BI61" i="108" s="1"/>
  <c r="AQ539" i="100"/>
  <c r="AO33" i="108" s="1"/>
  <c r="AO63" i="108" s="1"/>
  <c r="AQ334" i="100"/>
  <c r="AH339" i="100"/>
  <c r="AH541" i="100"/>
  <c r="AF31" i="108" s="1"/>
  <c r="AF61" i="108" s="1"/>
  <c r="AJ539" i="100"/>
  <c r="AH33" i="108" s="1"/>
  <c r="AH63" i="108" s="1"/>
  <c r="AJ334" i="100"/>
  <c r="BI334" i="100"/>
  <c r="BI539" i="100"/>
  <c r="BG33" i="108" s="1"/>
  <c r="BG63" i="108" s="1"/>
  <c r="AV339" i="100"/>
  <c r="AV541" i="100"/>
  <c r="AT31" i="108" s="1"/>
  <c r="AT61" i="108" s="1"/>
  <c r="BA539" i="100"/>
  <c r="AY33" i="108" s="1"/>
  <c r="AY63" i="108" s="1"/>
  <c r="BA334" i="100"/>
  <c r="Y541" i="100"/>
  <c r="W31" i="108" s="1"/>
  <c r="W61" i="108" s="1"/>
  <c r="Y339" i="100"/>
  <c r="AL339" i="100"/>
  <c r="AL541" i="100"/>
  <c r="AJ31" i="108" s="1"/>
  <c r="AJ61" i="108" s="1"/>
  <c r="BG539" i="100"/>
  <c r="BE33" i="108" s="1"/>
  <c r="BE63" i="108" s="1"/>
  <c r="BG334" i="100"/>
  <c r="AE539" i="100"/>
  <c r="AC33" i="108" s="1"/>
  <c r="AC63" i="108" s="1"/>
  <c r="AE334" i="100"/>
  <c r="BC334" i="100"/>
  <c r="BC539" i="100"/>
  <c r="BA33" i="108" s="1"/>
  <c r="BA63" i="108" s="1"/>
  <c r="AH539" i="100"/>
  <c r="AF33" i="108" s="1"/>
  <c r="AF63" i="108" s="1"/>
  <c r="AH334" i="100"/>
  <c r="AS334" i="100"/>
  <c r="AS539" i="100"/>
  <c r="AQ33" i="108" s="1"/>
  <c r="AQ63" i="108" s="1"/>
  <c r="AP512" i="100"/>
  <c r="AN103" i="108" s="1"/>
  <c r="AN130" i="108" s="1"/>
  <c r="AN132" i="108" s="1"/>
  <c r="AP171" i="100"/>
  <c r="BJ334" i="100"/>
  <c r="BJ539" i="100"/>
  <c r="BH33" i="108" s="1"/>
  <c r="BH63" i="108" s="1"/>
  <c r="AW539" i="100"/>
  <c r="AU33" i="108" s="1"/>
  <c r="AU63" i="108" s="1"/>
  <c r="AW334" i="100"/>
  <c r="AR339" i="100"/>
  <c r="AR541" i="100"/>
  <c r="AP31" i="108" s="1"/>
  <c r="AP61" i="108" s="1"/>
  <c r="AC541" i="100"/>
  <c r="AA31" i="108" s="1"/>
  <c r="AA61" i="108" s="1"/>
  <c r="AC339" i="100"/>
  <c r="BB291" i="100"/>
  <c r="AK291" i="100"/>
  <c r="K282" i="100" a="1"/>
  <c r="K282" i="100" s="1"/>
  <c r="AX512" i="100"/>
  <c r="AV103" i="108" s="1"/>
  <c r="AV130" i="108" s="1"/>
  <c r="AV132" i="108" s="1"/>
  <c r="AX171" i="100"/>
  <c r="BL512" i="100"/>
  <c r="BJ103" i="108" s="1"/>
  <c r="BJ130" i="108" s="1"/>
  <c r="BJ132" i="108" s="1"/>
  <c r="BL171" i="100"/>
  <c r="AB539" i="100"/>
  <c r="Z33" i="108" s="1"/>
  <c r="Z63" i="108" s="1"/>
  <c r="AB334" i="100"/>
  <c r="AY512" i="100"/>
  <c r="AW103" i="108" s="1"/>
  <c r="AW130" i="108" s="1"/>
  <c r="AW132" i="108" s="1"/>
  <c r="AY171" i="100"/>
  <c r="AU512" i="100"/>
  <c r="AS103" i="108" s="1"/>
  <c r="AS130" i="108" s="1"/>
  <c r="AS132" i="108" s="1"/>
  <c r="AU171" i="100"/>
  <c r="BI541" i="100"/>
  <c r="BG31" i="108" s="1"/>
  <c r="BG61" i="108" s="1"/>
  <c r="BI339" i="100"/>
  <c r="AK541" i="100"/>
  <c r="AI31" i="108" s="1"/>
  <c r="AI61" i="108" s="1"/>
  <c r="AK339" i="100"/>
  <c r="BF339" i="100"/>
  <c r="BF541" i="100"/>
  <c r="BD31" i="108" s="1"/>
  <c r="BD61" i="108" s="1"/>
  <c r="BA541" i="100"/>
  <c r="AY31" i="108" s="1"/>
  <c r="AY61" i="108" s="1"/>
  <c r="BA339" i="100"/>
  <c r="Y539" i="100"/>
  <c r="W33" i="108" s="1"/>
  <c r="W63" i="108" s="1"/>
  <c r="Y334" i="100"/>
  <c r="AR539" i="100"/>
  <c r="AP33" i="108" s="1"/>
  <c r="AP63" i="108" s="1"/>
  <c r="AR334" i="100"/>
  <c r="AZ512" i="100"/>
  <c r="AX103" i="108" s="1"/>
  <c r="AX130" i="108" s="1"/>
  <c r="AX132" i="108" s="1"/>
  <c r="AZ171" i="100"/>
  <c r="AI339" i="100"/>
  <c r="AI541" i="100"/>
  <c r="AG31" i="108" s="1"/>
  <c r="AG61" i="108" s="1"/>
  <c r="AD541" i="100"/>
  <c r="AB31" i="108" s="1"/>
  <c r="AB61" i="108" s="1"/>
  <c r="AD339" i="100"/>
  <c r="BB539" i="100"/>
  <c r="AZ33" i="108" s="1"/>
  <c r="AZ63" i="108" s="1"/>
  <c r="BB334" i="100"/>
  <c r="BC541" i="100"/>
  <c r="BA31" i="108" s="1"/>
  <c r="BA61" i="108" s="1"/>
  <c r="BC339" i="100"/>
  <c r="Z512" i="100"/>
  <c r="X103" i="108" s="1"/>
  <c r="X130" i="108" s="1"/>
  <c r="X132" i="108" s="1"/>
  <c r="Z171" i="100"/>
  <c r="AO512" i="100"/>
  <c r="AM103" i="108" s="1"/>
  <c r="AM130" i="108" s="1"/>
  <c r="AM132" i="108" s="1"/>
  <c r="AO171" i="100"/>
  <c r="AK539" i="100"/>
  <c r="AI33" i="108" s="1"/>
  <c r="AI63" i="108" s="1"/>
  <c r="AK334" i="100"/>
  <c r="BH539" i="100"/>
  <c r="BF33" i="108" s="1"/>
  <c r="BF63" i="108" s="1"/>
  <c r="BH334" i="100"/>
  <c r="BJ339" i="100"/>
  <c r="BJ541" i="100"/>
  <c r="BH31" i="108" s="1"/>
  <c r="BH61" i="108" s="1"/>
  <c r="AN539" i="100"/>
  <c r="AL33" i="108" s="1"/>
  <c r="AL63" i="108" s="1"/>
  <c r="AN334" i="100"/>
  <c r="BD512" i="100"/>
  <c r="BB103" i="108" s="1"/>
  <c r="BB130" i="108" s="1"/>
  <c r="BB132" i="108" s="1"/>
  <c r="BD171" i="100"/>
  <c r="AF512" i="100"/>
  <c r="AD103" i="108" s="1"/>
  <c r="AD130" i="108" s="1"/>
  <c r="AD132" i="108" s="1"/>
  <c r="AF171" i="100"/>
  <c r="AB339" i="100"/>
  <c r="AB541" i="100"/>
  <c r="Z31" i="108" s="1"/>
  <c r="Z61" i="108" s="1"/>
  <c r="AG339" i="100"/>
  <c r="AG541" i="100"/>
  <c r="AE31" i="108" s="1"/>
  <c r="AE61" i="108" s="1"/>
  <c r="BM334" i="100"/>
  <c r="BM539" i="100"/>
  <c r="BK33" i="108" s="1"/>
  <c r="BK63" i="108" s="1"/>
  <c r="BK539" i="100"/>
  <c r="BI33" i="108" s="1"/>
  <c r="BI63" i="108" s="1"/>
  <c r="BK334" i="100"/>
  <c r="AV539" i="100"/>
  <c r="AT33" i="108" s="1"/>
  <c r="AT63" i="108" s="1"/>
  <c r="AV334" i="100"/>
  <c r="AL334" i="100"/>
  <c r="AL539" i="100"/>
  <c r="AJ33" i="108" s="1"/>
  <c r="AJ63" i="108" s="1"/>
  <c r="BI291" i="100"/>
  <c r="AM512" i="100"/>
  <c r="AK103" i="108" s="1"/>
  <c r="AK130" i="108" s="1"/>
  <c r="AK132" i="108" s="1"/>
  <c r="AM171" i="100"/>
  <c r="BB541" i="100"/>
  <c r="AZ31" i="108" s="1"/>
  <c r="AZ61" i="108" s="1"/>
  <c r="BB339" i="100"/>
  <c r="AG539" i="100"/>
  <c r="AE33" i="108" s="1"/>
  <c r="AE63" i="108" s="1"/>
  <c r="AG334" i="100"/>
  <c r="AT339" i="100"/>
  <c r="AT541" i="100"/>
  <c r="AR31" i="108" s="1"/>
  <c r="AR61" i="108" s="1"/>
  <c r="BM339" i="100"/>
  <c r="BM541" i="100"/>
  <c r="BK31" i="108" s="1"/>
  <c r="BK61" i="108" s="1"/>
  <c r="AQ541" i="100"/>
  <c r="AO31" i="108" s="1"/>
  <c r="AO61" i="108" s="1"/>
  <c r="AQ339" i="100"/>
  <c r="AJ541" i="100"/>
  <c r="AH31" i="108" s="1"/>
  <c r="AH61" i="108" s="1"/>
  <c r="AJ339" i="100"/>
  <c r="AS339" i="100"/>
  <c r="AS541" i="100"/>
  <c r="AQ31" i="108" s="1"/>
  <c r="AQ61" i="108" s="1"/>
  <c r="BH339" i="100"/>
  <c r="BH541" i="100"/>
  <c r="BF31" i="108" s="1"/>
  <c r="BF61" i="108" s="1"/>
  <c r="BF539" i="100"/>
  <c r="BD33" i="108" s="1"/>
  <c r="BD63" i="108" s="1"/>
  <c r="BF334" i="100"/>
  <c r="AW339" i="100"/>
  <c r="AW541" i="100"/>
  <c r="AU31" i="108" s="1"/>
  <c r="AU61" i="108" s="1"/>
  <c r="AA512" i="100"/>
  <c r="Y103" i="108" s="1"/>
  <c r="Y130" i="108" s="1"/>
  <c r="Y132" i="108" s="1"/>
  <c r="AA171" i="100"/>
  <c r="BG339" i="100"/>
  <c r="BG541" i="100"/>
  <c r="BE31" i="108" s="1"/>
  <c r="BE61" i="108" s="1"/>
  <c r="AI539" i="100"/>
  <c r="AG33" i="108" s="1"/>
  <c r="AG63" i="108" s="1"/>
  <c r="AI334" i="100"/>
  <c r="AC334" i="100"/>
  <c r="AC539" i="100"/>
  <c r="AA33" i="108" s="1"/>
  <c r="AA63" i="108" s="1"/>
  <c r="AN339" i="100"/>
  <c r="AN541" i="100"/>
  <c r="AL31" i="108" s="1"/>
  <c r="AL61" i="108" s="1"/>
  <c r="AD334" i="100"/>
  <c r="AD539" i="100"/>
  <c r="AB33" i="108" s="1"/>
  <c r="AB63" i="108" s="1"/>
  <c r="X339" i="100"/>
  <c r="X541" i="100"/>
  <c r="V31" i="108" s="1"/>
  <c r="V61" i="108" s="1"/>
  <c r="X334" i="100"/>
  <c r="X539" i="100"/>
  <c r="V33" i="108" s="1"/>
  <c r="V63" i="108" s="1"/>
  <c r="BH427" i="100"/>
  <c r="BH521" i="100" s="1"/>
  <c r="BB426" i="100"/>
  <c r="BB520" i="100" s="1"/>
  <c r="AG549" i="100"/>
  <c r="BE548" i="100"/>
  <c r="BC52" i="108" s="1"/>
  <c r="BC87" i="108" s="1"/>
  <c r="AF427" i="100"/>
  <c r="AF521" i="100" s="1"/>
  <c r="R548" i="100"/>
  <c r="P52" i="108" s="1"/>
  <c r="AO426" i="100"/>
  <c r="AO520" i="100" s="1"/>
  <c r="W291" i="100"/>
  <c r="AL291" i="100"/>
  <c r="BE549" i="100"/>
  <c r="AJ548" i="100"/>
  <c r="AH52" i="108" s="1"/>
  <c r="AH87" i="108" s="1"/>
  <c r="AW408" i="100"/>
  <c r="BH426" i="100"/>
  <c r="BH520" i="100" s="1"/>
  <c r="AS408" i="100"/>
  <c r="V408" i="100"/>
  <c r="BD408" i="100"/>
  <c r="BM427" i="100"/>
  <c r="BM521" i="100" s="1"/>
  <c r="AI408" i="100"/>
  <c r="S408" i="100"/>
  <c r="BG408" i="100"/>
  <c r="AE408" i="100"/>
  <c r="BA35" i="108"/>
  <c r="BA65" i="108" s="1"/>
  <c r="AE35" i="108"/>
  <c r="AE65" i="108" s="1"/>
  <c r="AO360" i="100"/>
  <c r="AO366" i="100" s="1"/>
  <c r="AO540" i="100"/>
  <c r="AO543" i="100"/>
  <c r="AO309" i="100"/>
  <c r="AO330" i="100"/>
  <c r="BF427" i="100"/>
  <c r="BF521" i="100" s="1"/>
  <c r="BF549" i="100"/>
  <c r="AJ300" i="100"/>
  <c r="AJ291" i="100"/>
  <c r="V300" i="100"/>
  <c r="V291" i="100"/>
  <c r="AI426" i="100"/>
  <c r="AI520" i="100" s="1"/>
  <c r="AI548" i="100"/>
  <c r="AX330" i="100"/>
  <c r="AX309" i="100"/>
  <c r="AX540" i="100"/>
  <c r="AX543" i="100"/>
  <c r="AX360" i="100"/>
  <c r="AX366" i="100" s="1"/>
  <c r="T300" i="100"/>
  <c r="T291" i="100"/>
  <c r="Q51" i="108"/>
  <c r="Q86" i="108" s="1"/>
  <c r="X427" i="100"/>
  <c r="X521" i="100" s="1"/>
  <c r="X549" i="100"/>
  <c r="AQ549" i="100"/>
  <c r="AQ427" i="100"/>
  <c r="AQ521" i="100" s="1"/>
  <c r="AN51" i="108"/>
  <c r="AN86" i="108" s="1"/>
  <c r="BI35" i="108"/>
  <c r="BI65" i="108" s="1"/>
  <c r="Z543" i="100"/>
  <c r="Z330" i="100"/>
  <c r="Z360" i="100"/>
  <c r="Z366" i="100" s="1"/>
  <c r="Z540" i="100"/>
  <c r="Z309" i="100"/>
  <c r="AW52" i="108"/>
  <c r="AW87" i="108" s="1"/>
  <c r="AW300" i="100"/>
  <c r="AW291" i="100"/>
  <c r="BI543" i="100"/>
  <c r="BI360" i="100"/>
  <c r="BI366" i="100" s="1"/>
  <c r="BI540" i="100"/>
  <c r="BI309" i="100"/>
  <c r="BI330" i="100"/>
  <c r="X52" i="108"/>
  <c r="X87" i="108" s="1"/>
  <c r="BC291" i="100"/>
  <c r="BC300" i="100"/>
  <c r="BG52" i="108"/>
  <c r="BG87" i="108" s="1"/>
  <c r="AC35" i="108"/>
  <c r="AC65" i="108" s="1"/>
  <c r="BH300" i="100"/>
  <c r="BH291" i="100"/>
  <c r="T548" i="100"/>
  <c r="T426" i="100"/>
  <c r="T520" i="100" s="1"/>
  <c r="AU427" i="100"/>
  <c r="AU521" i="100" s="1"/>
  <c r="AU549" i="100"/>
  <c r="BD548" i="100"/>
  <c r="BD426" i="100"/>
  <c r="BD520" i="100" s="1"/>
  <c r="BH35" i="108"/>
  <c r="BH65" i="108" s="1"/>
  <c r="AH35" i="108"/>
  <c r="AH65" i="108" s="1"/>
  <c r="S330" i="100"/>
  <c r="S309" i="100"/>
  <c r="S543" i="100"/>
  <c r="S540" i="100"/>
  <c r="S360" i="100"/>
  <c r="S366" i="100" s="1"/>
  <c r="AN548" i="100"/>
  <c r="AN426" i="100"/>
  <c r="AN520" i="100" s="1"/>
  <c r="AQ51" i="108"/>
  <c r="AQ86" i="108" s="1"/>
  <c r="U330" i="100"/>
  <c r="U543" i="100"/>
  <c r="U309" i="100"/>
  <c r="U540" i="100"/>
  <c r="U360" i="100"/>
  <c r="U366" i="100" s="1"/>
  <c r="BF35" i="108"/>
  <c r="BF65" i="108" s="1"/>
  <c r="BG291" i="100"/>
  <c r="BG300" i="100"/>
  <c r="AM52" i="108"/>
  <c r="AM87" i="108" s="1"/>
  <c r="V427" i="100"/>
  <c r="V521" i="100" s="1"/>
  <c r="V549" i="100"/>
  <c r="BJ300" i="100"/>
  <c r="BJ291" i="100"/>
  <c r="Y300" i="100"/>
  <c r="Y291" i="100"/>
  <c r="AG35" i="108"/>
  <c r="AG65" i="108" s="1"/>
  <c r="BC426" i="100"/>
  <c r="BC520" i="100" s="1"/>
  <c r="BC548" i="100"/>
  <c r="K316" i="100" a="1"/>
  <c r="K316" i="100" s="1"/>
  <c r="AL330" i="100"/>
  <c r="AL360" i="100"/>
  <c r="AL366" i="100" s="1"/>
  <c r="AL543" i="100"/>
  <c r="AL540" i="100"/>
  <c r="AL309" i="100"/>
  <c r="AD291" i="100"/>
  <c r="AD300" i="100"/>
  <c r="BJ549" i="100"/>
  <c r="BJ427" i="100"/>
  <c r="BJ521" i="100" s="1"/>
  <c r="AU52" i="108"/>
  <c r="AU87" i="108" s="1"/>
  <c r="AI52" i="108"/>
  <c r="AI87" i="108" s="1"/>
  <c r="BE35" i="108"/>
  <c r="BE65" i="108" s="1"/>
  <c r="AX548" i="100"/>
  <c r="AX426" i="100"/>
  <c r="AX520" i="100" s="1"/>
  <c r="AT52" i="108"/>
  <c r="AT87" i="108" s="1"/>
  <c r="AA35" i="108"/>
  <c r="AA65" i="108" s="1"/>
  <c r="BH51" i="108"/>
  <c r="BH86" i="108" s="1"/>
  <c r="AY330" i="100"/>
  <c r="AY360" i="100"/>
  <c r="AY366" i="100" s="1"/>
  <c r="AY543" i="100"/>
  <c r="AY309" i="100"/>
  <c r="AY540" i="100"/>
  <c r="X426" i="100"/>
  <c r="X520" i="100" s="1"/>
  <c r="X548" i="100"/>
  <c r="BF426" i="100"/>
  <c r="BF520" i="100" s="1"/>
  <c r="BF548" i="100"/>
  <c r="AC291" i="100"/>
  <c r="AC300" i="100"/>
  <c r="AL51" i="108"/>
  <c r="AL86" i="108" s="1"/>
  <c r="BB360" i="100"/>
  <c r="BB366" i="100" s="1"/>
  <c r="BB330" i="100"/>
  <c r="BB540" i="100"/>
  <c r="BB543" i="100"/>
  <c r="BB309" i="100"/>
  <c r="BL360" i="100"/>
  <c r="BL366" i="100" s="1"/>
  <c r="BL330" i="100"/>
  <c r="BL309" i="100"/>
  <c r="BL540" i="100"/>
  <c r="BL543" i="100"/>
  <c r="AI427" i="100"/>
  <c r="AI521" i="100" s="1"/>
  <c r="AI549" i="100"/>
  <c r="BM408" i="100"/>
  <c r="S426" i="100"/>
  <c r="S520" i="100" s="1"/>
  <c r="S548" i="100"/>
  <c r="R330" i="100"/>
  <c r="R543" i="100"/>
  <c r="R540" i="100"/>
  <c r="R360" i="100"/>
  <c r="R366" i="100" s="1"/>
  <c r="R309" i="100"/>
  <c r="AZ52" i="108"/>
  <c r="AZ87" i="108" s="1"/>
  <c r="BD549" i="100"/>
  <c r="BD427" i="100"/>
  <c r="BD521" i="100" s="1"/>
  <c r="AM309" i="100"/>
  <c r="AM330" i="100"/>
  <c r="AM360" i="100"/>
  <c r="AM366" i="100" s="1"/>
  <c r="AM543" i="100"/>
  <c r="AM540" i="100"/>
  <c r="U548" i="100"/>
  <c r="U426" i="100"/>
  <c r="U520" i="100" s="1"/>
  <c r="W35" i="108"/>
  <c r="W65" i="108" s="1"/>
  <c r="BD540" i="100"/>
  <c r="BD543" i="100"/>
  <c r="BD330" i="100"/>
  <c r="BD309" i="100"/>
  <c r="BD360" i="100"/>
  <c r="BD366" i="100" s="1"/>
  <c r="AN549" i="100"/>
  <c r="AN427" i="100"/>
  <c r="AN521" i="100" s="1"/>
  <c r="AU35" i="108"/>
  <c r="AU65" i="108" s="1"/>
  <c r="AU360" i="100"/>
  <c r="AU366" i="100" s="1"/>
  <c r="AU330" i="100"/>
  <c r="AU543" i="100"/>
  <c r="AU309" i="100"/>
  <c r="AU540" i="100"/>
  <c r="W543" i="100"/>
  <c r="W309" i="100"/>
  <c r="W330" i="100"/>
  <c r="W360" i="100"/>
  <c r="W366" i="100" s="1"/>
  <c r="W540" i="100"/>
  <c r="AR52" i="108"/>
  <c r="AR87" i="108" s="1"/>
  <c r="AS51" i="108"/>
  <c r="AS86" i="108" s="1"/>
  <c r="AV51" i="108"/>
  <c r="AV86" i="108" s="1"/>
  <c r="V548" i="100"/>
  <c r="V426" i="100"/>
  <c r="V520" i="100" s="1"/>
  <c r="AS427" i="100"/>
  <c r="AS521" i="100" s="1"/>
  <c r="AS549" i="100"/>
  <c r="AL549" i="100"/>
  <c r="AL427" i="100"/>
  <c r="AL521" i="100" s="1"/>
  <c r="AO35" i="108"/>
  <c r="AO65" i="108" s="1"/>
  <c r="AC408" i="100"/>
  <c r="Y408" i="100"/>
  <c r="BM300" i="100"/>
  <c r="BM291" i="100"/>
  <c r="AK543" i="100"/>
  <c r="AK309" i="100"/>
  <c r="AK360" i="100"/>
  <c r="AK366" i="100" s="1"/>
  <c r="AK540" i="100"/>
  <c r="AK330" i="100"/>
  <c r="AX51" i="108"/>
  <c r="AX86" i="108" s="1"/>
  <c r="AH300" i="100"/>
  <c r="AH291" i="100"/>
  <c r="BF291" i="100"/>
  <c r="BF300" i="100"/>
  <c r="BI52" i="108"/>
  <c r="BI87" i="108" s="1"/>
  <c r="AX427" i="100"/>
  <c r="AX521" i="100" s="1"/>
  <c r="AX549" i="100"/>
  <c r="AB35" i="108"/>
  <c r="AB65" i="108" s="1"/>
  <c r="AZ408" i="100"/>
  <c r="U52" i="108"/>
  <c r="U87" i="108" s="1"/>
  <c r="K407" i="100" a="1"/>
  <c r="K407" i="100" s="1"/>
  <c r="S421" i="100"/>
  <c r="K413" i="100" a="1"/>
  <c r="K413" i="100" s="1"/>
  <c r="Z35" i="108"/>
  <c r="Z65" i="108" s="1"/>
  <c r="K406" i="100" a="1"/>
  <c r="K406" i="100" s="1"/>
  <c r="AP52" i="108"/>
  <c r="AP87" i="108" s="1"/>
  <c r="BE51" i="108"/>
  <c r="BE86" i="108" s="1"/>
  <c r="AP427" i="100"/>
  <c r="AP521" i="100" s="1"/>
  <c r="AP549" i="100"/>
  <c r="BA300" i="100"/>
  <c r="BA291" i="100"/>
  <c r="AG300" i="100"/>
  <c r="AG291" i="100"/>
  <c r="BK300" i="100"/>
  <c r="BK291" i="100"/>
  <c r="T51" i="108"/>
  <c r="T86" i="108" s="1"/>
  <c r="U427" i="100"/>
  <c r="U521" i="100" s="1"/>
  <c r="U549" i="100"/>
  <c r="AT300" i="100"/>
  <c r="AT291" i="100"/>
  <c r="AI300" i="100"/>
  <c r="AI291" i="100"/>
  <c r="AZ543" i="100"/>
  <c r="AZ330" i="100"/>
  <c r="AZ360" i="100"/>
  <c r="AZ366" i="100" s="1"/>
  <c r="AZ540" i="100"/>
  <c r="AZ309" i="100"/>
  <c r="AS300" i="100"/>
  <c r="AS291" i="100"/>
  <c r="AL35" i="108"/>
  <c r="AL65" i="108" s="1"/>
  <c r="BA51" i="108"/>
  <c r="BA86" i="108" s="1"/>
  <c r="BG426" i="100"/>
  <c r="BG520" i="100" s="1"/>
  <c r="BG548" i="100"/>
  <c r="AY35" i="108"/>
  <c r="AY65" i="108" s="1"/>
  <c r="AE548" i="100"/>
  <c r="AE426" i="100"/>
  <c r="AE520" i="100" s="1"/>
  <c r="R51" i="108"/>
  <c r="R86" i="108" s="1"/>
  <c r="AR35" i="108"/>
  <c r="AR65" i="108" s="1"/>
  <c r="AS426" i="100"/>
  <c r="AS520" i="100" s="1"/>
  <c r="AS548" i="100"/>
  <c r="AL548" i="100"/>
  <c r="AL426" i="100"/>
  <c r="AL520" i="100" s="1"/>
  <c r="AC426" i="100"/>
  <c r="AC520" i="100" s="1"/>
  <c r="AC548" i="100"/>
  <c r="Y426" i="100"/>
  <c r="Y520" i="100" s="1"/>
  <c r="Y548" i="100"/>
  <c r="AH426" i="100"/>
  <c r="AH520" i="100" s="1"/>
  <c r="AH548" i="100"/>
  <c r="AQ35" i="108"/>
  <c r="AQ65" i="108" s="1"/>
  <c r="AF543" i="100"/>
  <c r="AF360" i="100"/>
  <c r="AF366" i="100" s="1"/>
  <c r="AF309" i="100"/>
  <c r="AF330" i="100"/>
  <c r="AF540" i="100"/>
  <c r="K402" i="100" a="1"/>
  <c r="K402" i="100" s="1"/>
  <c r="AV291" i="100"/>
  <c r="AV300" i="100"/>
  <c r="AO51" i="108"/>
  <c r="AO86" i="108" s="1"/>
  <c r="BD51" i="108"/>
  <c r="BD86" i="108" s="1"/>
  <c r="BF52" i="108"/>
  <c r="BF87" i="108" s="1"/>
  <c r="AZ549" i="100"/>
  <c r="AZ427" i="100"/>
  <c r="AZ521" i="100" s="1"/>
  <c r="AT35" i="108"/>
  <c r="AT65" i="108" s="1"/>
  <c r="AF35" i="108"/>
  <c r="AF65" i="108" s="1"/>
  <c r="AQ548" i="100"/>
  <c r="AQ426" i="100"/>
  <c r="AQ520" i="100" s="1"/>
  <c r="AP330" i="100"/>
  <c r="AP540" i="100"/>
  <c r="AP543" i="100"/>
  <c r="AP360" i="100"/>
  <c r="AP366" i="100" s="1"/>
  <c r="AP309" i="100"/>
  <c r="U408" i="100"/>
  <c r="BM426" i="100"/>
  <c r="BM520" i="100" s="1"/>
  <c r="BM548" i="100"/>
  <c r="AP426" i="100"/>
  <c r="AP520" i="100" s="1"/>
  <c r="AP548" i="100"/>
  <c r="AC51" i="108"/>
  <c r="AC86" i="108" s="1"/>
  <c r="T427" i="100"/>
  <c r="T521" i="100" s="1"/>
  <c r="T549" i="100"/>
  <c r="AU548" i="100"/>
  <c r="AU426" i="100"/>
  <c r="AU520" i="100" s="1"/>
  <c r="AJ51" i="108"/>
  <c r="AJ86" i="108" s="1"/>
  <c r="AA51" i="108"/>
  <c r="AA86" i="108" s="1"/>
  <c r="AF51" i="108"/>
  <c r="AF86" i="108" s="1"/>
  <c r="AG51" i="108"/>
  <c r="AG86" i="108" s="1"/>
  <c r="AB52" i="108"/>
  <c r="AB87" i="108" s="1"/>
  <c r="BE330" i="100"/>
  <c r="BE309" i="100"/>
  <c r="BE543" i="100"/>
  <c r="BE540" i="100"/>
  <c r="BE360" i="100"/>
  <c r="BE366" i="100" s="1"/>
  <c r="X360" i="100"/>
  <c r="X366" i="100" s="1"/>
  <c r="X540" i="100"/>
  <c r="X330" i="100"/>
  <c r="X543" i="100"/>
  <c r="X309" i="100"/>
  <c r="AQ291" i="100"/>
  <c r="AQ300" i="100"/>
  <c r="W51" i="108"/>
  <c r="W86" i="108" s="1"/>
  <c r="T35" i="108"/>
  <c r="T65" i="108" s="1"/>
  <c r="BK51" i="108"/>
  <c r="BK86" i="108" s="1"/>
  <c r="AB300" i="100"/>
  <c r="AB291" i="100"/>
  <c r="AE291" i="100"/>
  <c r="AE300" i="100"/>
  <c r="AX408" i="100"/>
  <c r="BG549" i="100"/>
  <c r="BG427" i="100"/>
  <c r="BG521" i="100" s="1"/>
  <c r="BD35" i="108"/>
  <c r="BD65" i="108" s="1"/>
  <c r="AE549" i="100"/>
  <c r="AE427" i="100"/>
  <c r="AE521" i="100" s="1"/>
  <c r="BB51" i="108"/>
  <c r="BB86" i="108" s="1"/>
  <c r="AA543" i="100"/>
  <c r="AA540" i="100"/>
  <c r="AA309" i="100"/>
  <c r="AA330" i="100"/>
  <c r="AA360" i="100"/>
  <c r="AA366" i="100" s="1"/>
  <c r="S51" i="108"/>
  <c r="S86" i="108" s="1"/>
  <c r="AL408" i="100"/>
  <c r="BC427" i="100"/>
  <c r="BC521" i="100" s="1"/>
  <c r="BC549" i="100"/>
  <c r="AC427" i="100"/>
  <c r="AC521" i="100" s="1"/>
  <c r="AC549" i="100"/>
  <c r="Y427" i="100"/>
  <c r="Y521" i="100" s="1"/>
  <c r="Y549" i="100"/>
  <c r="AH427" i="100"/>
  <c r="AH521" i="100" s="1"/>
  <c r="AH549" i="100"/>
  <c r="AP35" i="108"/>
  <c r="AP65" i="108" s="1"/>
  <c r="AN291" i="100"/>
  <c r="AN300" i="100"/>
  <c r="BJ548" i="100"/>
  <c r="BJ426" i="100"/>
  <c r="BJ520" i="100" s="1"/>
  <c r="AK52" i="108"/>
  <c r="AK87" i="108" s="1"/>
  <c r="V51" i="108"/>
  <c r="V86" i="108" s="1"/>
  <c r="AR291" i="100"/>
  <c r="AR300" i="100"/>
  <c r="T538" i="100"/>
  <c r="T331" i="100"/>
  <c r="AZ426" i="100"/>
  <c r="AZ520" i="100" s="1"/>
  <c r="AZ548" i="100"/>
  <c r="K283" i="100" a="1"/>
  <c r="K283" i="100" s="1"/>
  <c r="BN368" i="100"/>
  <c r="BN517" i="100" s="1"/>
  <c r="BN367" i="100"/>
  <c r="BN516" i="100" s="1"/>
  <c r="BN172" i="100"/>
  <c r="BN437" i="100"/>
  <c r="BN341" i="100"/>
  <c r="BN342" i="100" s="1"/>
  <c r="V512" i="100" l="1"/>
  <c r="T103" i="108" s="1"/>
  <c r="T130" i="108" s="1"/>
  <c r="T132" i="108" s="1"/>
  <c r="V171" i="100"/>
  <c r="U512" i="100"/>
  <c r="S103" i="108" s="1"/>
  <c r="S130" i="108" s="1"/>
  <c r="S132" i="108" s="1"/>
  <c r="U171" i="100"/>
  <c r="W512" i="100"/>
  <c r="U103" i="108" s="1"/>
  <c r="U130" i="108" s="1"/>
  <c r="U132" i="108" s="1"/>
  <c r="W171" i="100"/>
  <c r="T512" i="100"/>
  <c r="R103" i="108" s="1"/>
  <c r="R130" i="108" s="1"/>
  <c r="R132" i="108" s="1"/>
  <c r="T171" i="100"/>
  <c r="AI512" i="100"/>
  <c r="AG103" i="108" s="1"/>
  <c r="AG130" i="108" s="1"/>
  <c r="AG132" i="108" s="1"/>
  <c r="AI171" i="100"/>
  <c r="BF512" i="100"/>
  <c r="BD103" i="108" s="1"/>
  <c r="BD130" i="108" s="1"/>
  <c r="BD132" i="108" s="1"/>
  <c r="BF171" i="100"/>
  <c r="AW512" i="100"/>
  <c r="AU103" i="108" s="1"/>
  <c r="AU130" i="108" s="1"/>
  <c r="AU132" i="108" s="1"/>
  <c r="AW171" i="100"/>
  <c r="AH512" i="100"/>
  <c r="AF103" i="108" s="1"/>
  <c r="AF130" i="108" s="1"/>
  <c r="AF132" i="108" s="1"/>
  <c r="AH171" i="100"/>
  <c r="AE512" i="100"/>
  <c r="AC103" i="108" s="1"/>
  <c r="AC130" i="108" s="1"/>
  <c r="AC132" i="108" s="1"/>
  <c r="AE171" i="100"/>
  <c r="BA512" i="100"/>
  <c r="AY103" i="108" s="1"/>
  <c r="AY130" i="108" s="1"/>
  <c r="AY132" i="108" s="1"/>
  <c r="BA171" i="100"/>
  <c r="BK512" i="100"/>
  <c r="BI103" i="108" s="1"/>
  <c r="BI130" i="108" s="1"/>
  <c r="BI132" i="108" s="1"/>
  <c r="BK171" i="100"/>
  <c r="AN512" i="100"/>
  <c r="AL103" i="108" s="1"/>
  <c r="AL130" i="108" s="1"/>
  <c r="AL132" i="108" s="1"/>
  <c r="AN171" i="100"/>
  <c r="BH512" i="100"/>
  <c r="BF103" i="108" s="1"/>
  <c r="BF130" i="108" s="1"/>
  <c r="BF132" i="108" s="1"/>
  <c r="BH171" i="100"/>
  <c r="Y512" i="100"/>
  <c r="W103" i="108" s="1"/>
  <c r="W130" i="108" s="1"/>
  <c r="W132" i="108" s="1"/>
  <c r="Y171" i="100"/>
  <c r="BI512" i="100"/>
  <c r="BG103" i="108" s="1"/>
  <c r="BG130" i="108" s="1"/>
  <c r="BG132" i="108" s="1"/>
  <c r="BI171" i="100"/>
  <c r="AG512" i="100"/>
  <c r="AE103" i="108" s="1"/>
  <c r="AE130" i="108" s="1"/>
  <c r="AE132" i="108" s="1"/>
  <c r="AG171" i="100"/>
  <c r="AL512" i="100"/>
  <c r="AJ103" i="108" s="1"/>
  <c r="AJ130" i="108" s="1"/>
  <c r="AJ132" i="108" s="1"/>
  <c r="AL171" i="100"/>
  <c r="BG512" i="100"/>
  <c r="BE103" i="108" s="1"/>
  <c r="BE130" i="108" s="1"/>
  <c r="BE132" i="108" s="1"/>
  <c r="BG171" i="100"/>
  <c r="AJ512" i="100"/>
  <c r="AH103" i="108" s="1"/>
  <c r="AH130" i="108" s="1"/>
  <c r="AH132" i="108" s="1"/>
  <c r="AJ171" i="100"/>
  <c r="AQ512" i="100"/>
  <c r="AO103" i="108" s="1"/>
  <c r="AO130" i="108" s="1"/>
  <c r="AO132" i="108" s="1"/>
  <c r="AQ171" i="100"/>
  <c r="BM512" i="100"/>
  <c r="BK103" i="108" s="1"/>
  <c r="BK130" i="108" s="1"/>
  <c r="BK132" i="108" s="1"/>
  <c r="BM171" i="100"/>
  <c r="AD512" i="100"/>
  <c r="AB103" i="108" s="1"/>
  <c r="AB130" i="108" s="1"/>
  <c r="AB132" i="108" s="1"/>
  <c r="AD171" i="100"/>
  <c r="AC512" i="100"/>
  <c r="AA103" i="108" s="1"/>
  <c r="AA130" i="108" s="1"/>
  <c r="AA132" i="108" s="1"/>
  <c r="AC171" i="100"/>
  <c r="AV512" i="100"/>
  <c r="AT103" i="108" s="1"/>
  <c r="AT130" i="108" s="1"/>
  <c r="AT132" i="108" s="1"/>
  <c r="AV171" i="100"/>
  <c r="AK512" i="100"/>
  <c r="AI103" i="108" s="1"/>
  <c r="AI130" i="108" s="1"/>
  <c r="AI132" i="108" s="1"/>
  <c r="AK171" i="100"/>
  <c r="BB512" i="100"/>
  <c r="AZ103" i="108" s="1"/>
  <c r="AZ130" i="108" s="1"/>
  <c r="AZ132" i="108" s="1"/>
  <c r="BB171" i="100"/>
  <c r="AR512" i="100"/>
  <c r="AP103" i="108" s="1"/>
  <c r="AP130" i="108" s="1"/>
  <c r="AP132" i="108" s="1"/>
  <c r="AR171" i="100"/>
  <c r="AB512" i="100"/>
  <c r="Z103" i="108" s="1"/>
  <c r="Z130" i="108" s="1"/>
  <c r="Z132" i="108" s="1"/>
  <c r="AB171" i="100"/>
  <c r="BJ512" i="100"/>
  <c r="BH103" i="108" s="1"/>
  <c r="BH130" i="108" s="1"/>
  <c r="BH132" i="108" s="1"/>
  <c r="BJ171" i="100"/>
  <c r="AS512" i="100"/>
  <c r="AQ103" i="108" s="1"/>
  <c r="AQ130" i="108" s="1"/>
  <c r="AQ132" i="108" s="1"/>
  <c r="AS171" i="100"/>
  <c r="BC512" i="100"/>
  <c r="BA103" i="108" s="1"/>
  <c r="BA130" i="108" s="1"/>
  <c r="BA132" i="108" s="1"/>
  <c r="BC171" i="100"/>
  <c r="AT512" i="100"/>
  <c r="AR103" i="108" s="1"/>
  <c r="AR130" i="108" s="1"/>
  <c r="AR132" i="108" s="1"/>
  <c r="AT171" i="100"/>
  <c r="X512" i="100"/>
  <c r="V103" i="108" s="1"/>
  <c r="V130" i="108" s="1"/>
  <c r="V132" i="108" s="1"/>
  <c r="X171" i="100"/>
  <c r="AA367" i="100"/>
  <c r="AA516" i="100" s="1"/>
  <c r="AA368" i="100"/>
  <c r="AA517" i="100" s="1"/>
  <c r="AQ360" i="100"/>
  <c r="AQ366" i="100" s="1"/>
  <c r="AQ330" i="100"/>
  <c r="AQ309" i="100"/>
  <c r="AQ540" i="100"/>
  <c r="AQ543" i="100"/>
  <c r="AN52" i="108"/>
  <c r="AN87" i="108" s="1"/>
  <c r="AF368" i="100"/>
  <c r="AF517" i="100" s="1"/>
  <c r="AF367" i="100"/>
  <c r="AF516" i="100" s="1"/>
  <c r="W52" i="108"/>
  <c r="W87" i="108" s="1"/>
  <c r="BE52" i="108"/>
  <c r="BE87" i="108" s="1"/>
  <c r="AZ368" i="100"/>
  <c r="AZ517" i="100" s="1"/>
  <c r="AZ367" i="100"/>
  <c r="AZ516" i="100" s="1"/>
  <c r="AI543" i="100"/>
  <c r="AI330" i="100"/>
  <c r="AI360" i="100"/>
  <c r="AI366" i="100" s="1"/>
  <c r="AI540" i="100"/>
  <c r="AI309" i="100"/>
  <c r="BK309" i="100"/>
  <c r="BK540" i="100"/>
  <c r="BK330" i="100"/>
  <c r="BK360" i="100"/>
  <c r="BK366" i="100" s="1"/>
  <c r="BK543" i="100"/>
  <c r="BA309" i="100"/>
  <c r="BA543" i="100"/>
  <c r="BA360" i="100"/>
  <c r="BA366" i="100" s="1"/>
  <c r="BA540" i="100"/>
  <c r="BA330" i="100"/>
  <c r="AK437" i="100"/>
  <c r="AK341" i="100"/>
  <c r="AK342" i="100" s="1"/>
  <c r="AK172" i="100"/>
  <c r="AI40" i="108"/>
  <c r="AI71" i="108" s="1"/>
  <c r="AI73" i="108" s="1"/>
  <c r="T52" i="108"/>
  <c r="T87" i="108" s="1"/>
  <c r="W367" i="100"/>
  <c r="W516" i="100" s="1"/>
  <c r="W368" i="100"/>
  <c r="W517" i="100" s="1"/>
  <c r="AU368" i="100"/>
  <c r="AU517" i="100" s="1"/>
  <c r="AU367" i="100"/>
  <c r="AU516" i="100" s="1"/>
  <c r="Q52" i="108"/>
  <c r="Q87" i="108" s="1"/>
  <c r="AD540" i="100"/>
  <c r="AD330" i="100"/>
  <c r="AD309" i="100"/>
  <c r="AD543" i="100"/>
  <c r="AD360" i="100"/>
  <c r="AD366" i="100" s="1"/>
  <c r="BA52" i="108"/>
  <c r="BA87" i="108" s="1"/>
  <c r="BG540" i="100"/>
  <c r="BG309" i="100"/>
  <c r="BG543" i="100"/>
  <c r="BG330" i="100"/>
  <c r="BG360" i="100"/>
  <c r="BG366" i="100" s="1"/>
  <c r="BI341" i="100"/>
  <c r="BI342" i="100" s="1"/>
  <c r="BI437" i="100"/>
  <c r="BI172" i="100"/>
  <c r="BG40" i="108"/>
  <c r="BG71" i="108" s="1"/>
  <c r="BG73" i="108" s="1"/>
  <c r="Z172" i="100"/>
  <c r="Z437" i="100"/>
  <c r="Z341" i="100"/>
  <c r="Z342" i="100" s="1"/>
  <c r="AA172" i="100"/>
  <c r="AA341" i="100"/>
  <c r="AA342" i="100" s="1"/>
  <c r="AA437" i="100"/>
  <c r="AB540" i="100"/>
  <c r="AB309" i="100"/>
  <c r="AB360" i="100"/>
  <c r="AB366" i="100" s="1"/>
  <c r="AB543" i="100"/>
  <c r="AB330" i="100"/>
  <c r="V34" i="108"/>
  <c r="BC40" i="108"/>
  <c r="BC71" i="108" s="1"/>
  <c r="BC73" i="108" s="1"/>
  <c r="AP437" i="100"/>
  <c r="AP172" i="100"/>
  <c r="AP341" i="100"/>
  <c r="AP342" i="100" s="1"/>
  <c r="AD34" i="108"/>
  <c r="AJ52" i="108"/>
  <c r="AJ87" i="108" s="1"/>
  <c r="AC52" i="108"/>
  <c r="AC87" i="108" s="1"/>
  <c r="AZ437" i="100"/>
  <c r="AZ341" i="100"/>
  <c r="AZ342" i="100" s="1"/>
  <c r="AZ172" i="100"/>
  <c r="K291" i="100" a="1"/>
  <c r="K291" i="100" s="1"/>
  <c r="W172" i="100"/>
  <c r="W341" i="100"/>
  <c r="W342" i="100" s="1"/>
  <c r="W437" i="100"/>
  <c r="BD367" i="100"/>
  <c r="BD516" i="100" s="1"/>
  <c r="BD368" i="100"/>
  <c r="BD517" i="100" s="1"/>
  <c r="S52" i="108"/>
  <c r="S87" i="108" s="1"/>
  <c r="P34" i="108"/>
  <c r="BJ40" i="108"/>
  <c r="BJ71" i="108" s="1"/>
  <c r="BJ73" i="108" s="1"/>
  <c r="Y543" i="100"/>
  <c r="Y360" i="100"/>
  <c r="Y366" i="100" s="1"/>
  <c r="Y330" i="100"/>
  <c r="Y309" i="100"/>
  <c r="Y540" i="100"/>
  <c r="Q40" i="108"/>
  <c r="Q71" i="108" s="1"/>
  <c r="Q73" i="108" s="1"/>
  <c r="X40" i="108"/>
  <c r="X71" i="108" s="1"/>
  <c r="X73" i="108" s="1"/>
  <c r="T543" i="100"/>
  <c r="T360" i="100"/>
  <c r="T366" i="100" s="1"/>
  <c r="T309" i="100"/>
  <c r="T540" i="100"/>
  <c r="T330" i="100"/>
  <c r="AM40" i="108"/>
  <c r="AM71" i="108" s="1"/>
  <c r="AM73" i="108" s="1"/>
  <c r="R35" i="108"/>
  <c r="R65" i="108" s="1"/>
  <c r="BH52" i="108"/>
  <c r="BH87" i="108" s="1"/>
  <c r="AE330" i="100"/>
  <c r="AE360" i="100"/>
  <c r="AE366" i="100" s="1"/>
  <c r="AE543" i="100"/>
  <c r="AE540" i="100"/>
  <c r="AE309" i="100"/>
  <c r="X368" i="100"/>
  <c r="X517" i="100" s="1"/>
  <c r="X367" i="100"/>
  <c r="X516" i="100" s="1"/>
  <c r="BK52" i="108"/>
  <c r="BK87" i="108" s="1"/>
  <c r="AP368" i="100"/>
  <c r="AP517" i="100" s="1"/>
  <c r="AP367" i="100"/>
  <c r="AP516" i="100" s="1"/>
  <c r="AV330" i="100"/>
  <c r="AV360" i="100"/>
  <c r="AV366" i="100" s="1"/>
  <c r="AV543" i="100"/>
  <c r="AV540" i="100"/>
  <c r="AV309" i="100"/>
  <c r="AF437" i="100"/>
  <c r="AF341" i="100"/>
  <c r="AF342" i="100" s="1"/>
  <c r="AF172" i="100"/>
  <c r="AF52" i="108"/>
  <c r="AF87" i="108" s="1"/>
  <c r="AA52" i="108"/>
  <c r="AA87" i="108" s="1"/>
  <c r="AQ52" i="108"/>
  <c r="AQ87" i="108" s="1"/>
  <c r="AX40" i="108"/>
  <c r="AX71" i="108" s="1"/>
  <c r="AX73" i="108" s="1"/>
  <c r="AT540" i="100"/>
  <c r="AT330" i="100"/>
  <c r="AT309" i="100"/>
  <c r="AT543" i="100"/>
  <c r="AT360" i="100"/>
  <c r="AT366" i="100" s="1"/>
  <c r="AG309" i="100"/>
  <c r="AG540" i="100"/>
  <c r="AG330" i="100"/>
  <c r="AG543" i="100"/>
  <c r="AG360" i="100"/>
  <c r="AG366" i="100" s="1"/>
  <c r="BF330" i="100"/>
  <c r="BF360" i="100"/>
  <c r="BF366" i="100" s="1"/>
  <c r="BF543" i="100"/>
  <c r="BF309" i="100"/>
  <c r="BF540" i="100"/>
  <c r="AK368" i="100"/>
  <c r="AK517" i="100" s="1"/>
  <c r="AK367" i="100"/>
  <c r="AK516" i="100" s="1"/>
  <c r="BM330" i="100"/>
  <c r="BM543" i="100"/>
  <c r="BM360" i="100"/>
  <c r="BM366" i="100" s="1"/>
  <c r="BM540" i="100"/>
  <c r="BM309" i="100"/>
  <c r="AS40" i="108"/>
  <c r="AS71" i="108" s="1"/>
  <c r="AS73" i="108" s="1"/>
  <c r="AK34" i="108"/>
  <c r="P40" i="108"/>
  <c r="K408" i="100" a="1"/>
  <c r="K408" i="100" s="1"/>
  <c r="BJ34" i="108"/>
  <c r="BB367" i="100"/>
  <c r="BB516" i="100" s="1"/>
  <c r="BB368" i="100"/>
  <c r="BB517" i="100" s="1"/>
  <c r="AY368" i="100"/>
  <c r="AY517" i="100" s="1"/>
  <c r="AY367" i="100"/>
  <c r="AY516" i="100" s="1"/>
  <c r="AL341" i="100"/>
  <c r="AL342" i="100" s="1"/>
  <c r="AL437" i="100"/>
  <c r="AL172" i="100"/>
  <c r="U368" i="100"/>
  <c r="U517" i="100" s="1"/>
  <c r="U367" i="100"/>
  <c r="U516" i="100" s="1"/>
  <c r="U341" i="100"/>
  <c r="U342" i="100" s="1"/>
  <c r="U437" i="100"/>
  <c r="U172" i="100"/>
  <c r="AL52" i="108"/>
  <c r="AL87" i="108" s="1"/>
  <c r="BC360" i="100"/>
  <c r="BC366" i="100" s="1"/>
  <c r="BC540" i="100"/>
  <c r="BC309" i="100"/>
  <c r="BC330" i="100"/>
  <c r="BC543" i="100"/>
  <c r="BG34" i="108"/>
  <c r="AW543" i="100"/>
  <c r="AW360" i="100"/>
  <c r="AW366" i="100" s="1"/>
  <c r="AW330" i="100"/>
  <c r="AW540" i="100"/>
  <c r="AW309" i="100"/>
  <c r="X34" i="108"/>
  <c r="AX368" i="100"/>
  <c r="AX517" i="100" s="1"/>
  <c r="AX367" i="100"/>
  <c r="AX516" i="100" s="1"/>
  <c r="AX172" i="100"/>
  <c r="AX437" i="100"/>
  <c r="AX341" i="100"/>
  <c r="AX342" i="100" s="1"/>
  <c r="V309" i="100"/>
  <c r="V543" i="100"/>
  <c r="V540" i="100"/>
  <c r="V360" i="100"/>
  <c r="V366" i="100" s="1"/>
  <c r="V330" i="100"/>
  <c r="AM34" i="108"/>
  <c r="Y40" i="108"/>
  <c r="Y71" i="108" s="1"/>
  <c r="Y73" i="108" s="1"/>
  <c r="X172" i="100"/>
  <c r="X437" i="100"/>
  <c r="X341" i="100"/>
  <c r="X342" i="100" s="1"/>
  <c r="BC34" i="108"/>
  <c r="AN34" i="108"/>
  <c r="AS34" i="108"/>
  <c r="BB40" i="108"/>
  <c r="BB71" i="108" s="1"/>
  <c r="BB73" i="108" s="1"/>
  <c r="AM368" i="100"/>
  <c r="AM517" i="100" s="1"/>
  <c r="AM367" i="100"/>
  <c r="AM516" i="100" s="1"/>
  <c r="R367" i="100"/>
  <c r="R368" i="100"/>
  <c r="BL437" i="100"/>
  <c r="BL341" i="100"/>
  <c r="BL342" i="100" s="1"/>
  <c r="BL172" i="100"/>
  <c r="AZ34" i="108"/>
  <c r="AJ40" i="108"/>
  <c r="AJ71" i="108" s="1"/>
  <c r="AJ73" i="108" s="1"/>
  <c r="Q34" i="108"/>
  <c r="AV34" i="108"/>
  <c r="AJ543" i="100"/>
  <c r="AJ309" i="100"/>
  <c r="AJ330" i="100"/>
  <c r="AJ360" i="100"/>
  <c r="AJ366" i="100" s="1"/>
  <c r="AJ540" i="100"/>
  <c r="AO52" i="108"/>
  <c r="AO87" i="108" s="1"/>
  <c r="AD40" i="108"/>
  <c r="AD71" i="108" s="1"/>
  <c r="AD73" i="108" s="1"/>
  <c r="AH540" i="100"/>
  <c r="AH309" i="100"/>
  <c r="AH330" i="100"/>
  <c r="AH360" i="100"/>
  <c r="AH366" i="100" s="1"/>
  <c r="AH543" i="100"/>
  <c r="AI34" i="108"/>
  <c r="BB34" i="108"/>
  <c r="AM437" i="100"/>
  <c r="AM172" i="100"/>
  <c r="AM341" i="100"/>
  <c r="AM342" i="100" s="1"/>
  <c r="BL368" i="100"/>
  <c r="BL517" i="100" s="1"/>
  <c r="BL367" i="100"/>
  <c r="BL516" i="100" s="1"/>
  <c r="BB341" i="100"/>
  <c r="BB342" i="100" s="1"/>
  <c r="BB437" i="100"/>
  <c r="BB172" i="100"/>
  <c r="AC543" i="100"/>
  <c r="AC540" i="100"/>
  <c r="AC309" i="100"/>
  <c r="AC360" i="100"/>
  <c r="AC366" i="100" s="1"/>
  <c r="AC330" i="100"/>
  <c r="V52" i="108"/>
  <c r="V87" i="108" s="1"/>
  <c r="AW40" i="108"/>
  <c r="AW71" i="108" s="1"/>
  <c r="AW73" i="108" s="1"/>
  <c r="AL368" i="100"/>
  <c r="AL517" i="100" s="1"/>
  <c r="AL367" i="100"/>
  <c r="AL516" i="100" s="1"/>
  <c r="S40" i="108"/>
  <c r="S71" i="108" s="1"/>
  <c r="S73" i="108" s="1"/>
  <c r="BB52" i="108"/>
  <c r="BB87" i="108" s="1"/>
  <c r="R52" i="108"/>
  <c r="R87" i="108" s="1"/>
  <c r="BH330" i="100"/>
  <c r="BH543" i="100"/>
  <c r="BH309" i="100"/>
  <c r="BH540" i="100"/>
  <c r="BH360" i="100"/>
  <c r="BH366" i="100" s="1"/>
  <c r="AX52" i="108"/>
  <c r="AX87" i="108" s="1"/>
  <c r="AR543" i="100"/>
  <c r="AR309" i="100"/>
  <c r="AR330" i="100"/>
  <c r="AR540" i="100"/>
  <c r="AR360" i="100"/>
  <c r="AR366" i="100" s="1"/>
  <c r="AN543" i="100"/>
  <c r="AN309" i="100"/>
  <c r="AN330" i="100"/>
  <c r="AN360" i="100"/>
  <c r="AN366" i="100" s="1"/>
  <c r="AN540" i="100"/>
  <c r="Y34" i="108"/>
  <c r="V40" i="108"/>
  <c r="V71" i="108" s="1"/>
  <c r="V73" i="108" s="1"/>
  <c r="BE367" i="100"/>
  <c r="BE516" i="100" s="1"/>
  <c r="BE368" i="100"/>
  <c r="BE517" i="100" s="1"/>
  <c r="BE341" i="100"/>
  <c r="BE342" i="100" s="1"/>
  <c r="BE437" i="100"/>
  <c r="BE172" i="100"/>
  <c r="AS52" i="108"/>
  <c r="AS87" i="108" s="1"/>
  <c r="AN40" i="108"/>
  <c r="AN71" i="108" s="1"/>
  <c r="AN73" i="108" s="1"/>
  <c r="AS330" i="100"/>
  <c r="AS543" i="100"/>
  <c r="AS360" i="100"/>
  <c r="AS366" i="100" s="1"/>
  <c r="AS540" i="100"/>
  <c r="AS309" i="100"/>
  <c r="AX34" i="108"/>
  <c r="S549" i="100"/>
  <c r="S427" i="100"/>
  <c r="S521" i="100" s="1"/>
  <c r="U34" i="108"/>
  <c r="U40" i="108"/>
  <c r="U71" i="108" s="1"/>
  <c r="U73" i="108" s="1"/>
  <c r="AU341" i="100"/>
  <c r="AU342" i="100" s="1"/>
  <c r="AU437" i="100"/>
  <c r="AU172" i="100"/>
  <c r="BD341" i="100"/>
  <c r="BD342" i="100" s="1"/>
  <c r="BD437" i="100"/>
  <c r="BD172" i="100"/>
  <c r="AK40" i="108"/>
  <c r="AK71" i="108" s="1"/>
  <c r="AK73" i="108" s="1"/>
  <c r="R172" i="100"/>
  <c r="R437" i="100"/>
  <c r="R341" i="100"/>
  <c r="R342" i="100" s="1"/>
  <c r="AZ40" i="108"/>
  <c r="AZ71" i="108" s="1"/>
  <c r="AZ73" i="108" s="1"/>
  <c r="BD52" i="108"/>
  <c r="BD87" i="108" s="1"/>
  <c r="AW34" i="108"/>
  <c r="AY437" i="100"/>
  <c r="AY341" i="100"/>
  <c r="AY342" i="100" s="1"/>
  <c r="AY172" i="100"/>
  <c r="AV52" i="108"/>
  <c r="AV87" i="108" s="1"/>
  <c r="AJ34" i="108"/>
  <c r="BJ360" i="100"/>
  <c r="BJ366" i="100" s="1"/>
  <c r="BJ543" i="100"/>
  <c r="BJ309" i="100"/>
  <c r="BJ330" i="100"/>
  <c r="BJ540" i="100"/>
  <c r="S34" i="108"/>
  <c r="S368" i="100"/>
  <c r="S517" i="100" s="1"/>
  <c r="S367" i="100"/>
  <c r="S516" i="100" s="1"/>
  <c r="S437" i="100"/>
  <c r="S172" i="100"/>
  <c r="S341" i="100"/>
  <c r="S342" i="100" s="1"/>
  <c r="BI368" i="100"/>
  <c r="BI517" i="100" s="1"/>
  <c r="BI367" i="100"/>
  <c r="BI516" i="100" s="1"/>
  <c r="Z367" i="100"/>
  <c r="Z516" i="100" s="1"/>
  <c r="Z368" i="100"/>
  <c r="Z517" i="100" s="1"/>
  <c r="AV40" i="108"/>
  <c r="AV71" i="108" s="1"/>
  <c r="AV73" i="108" s="1"/>
  <c r="AG52" i="108"/>
  <c r="AG87" i="108" s="1"/>
  <c r="AO172" i="100"/>
  <c r="AO437" i="100"/>
  <c r="AO341" i="100"/>
  <c r="AO342" i="100" s="1"/>
  <c r="AO367" i="100"/>
  <c r="AO516" i="100" s="1"/>
  <c r="AO368" i="100"/>
  <c r="AO517" i="100" s="1"/>
  <c r="BN439" i="100"/>
  <c r="BN551" i="100" s="1"/>
  <c r="BN438" i="100"/>
  <c r="BN550" i="100" s="1"/>
  <c r="S141" i="108" l="1"/>
  <c r="S64" i="108"/>
  <c r="S66" i="108" s="1"/>
  <c r="AR437" i="100"/>
  <c r="AR172" i="100"/>
  <c r="AR341" i="100"/>
  <c r="AR342" i="100" s="1"/>
  <c r="BB439" i="100"/>
  <c r="BB551" i="100" s="1"/>
  <c r="BB438" i="100"/>
  <c r="BB550" i="100" s="1"/>
  <c r="BB64" i="108"/>
  <c r="BB66" i="108" s="1"/>
  <c r="BB141" i="108"/>
  <c r="AH368" i="100"/>
  <c r="AH517" i="100" s="1"/>
  <c r="AH367" i="100"/>
  <c r="AH516" i="100" s="1"/>
  <c r="Q64" i="108"/>
  <c r="Q66" i="108" s="1"/>
  <c r="Q141" i="108"/>
  <c r="AZ64" i="108"/>
  <c r="AZ66" i="108" s="1"/>
  <c r="AZ141" i="108"/>
  <c r="V367" i="100"/>
  <c r="V516" i="100" s="1"/>
  <c r="V368" i="100"/>
  <c r="V517" i="100" s="1"/>
  <c r="BM368" i="100"/>
  <c r="BM517" i="100" s="1"/>
  <c r="BM367" i="100"/>
  <c r="BM516" i="100" s="1"/>
  <c r="BF367" i="100"/>
  <c r="BF516" i="100" s="1"/>
  <c r="BF368" i="100"/>
  <c r="BF517" i="100" s="1"/>
  <c r="AR40" i="108"/>
  <c r="AR71" i="108" s="1"/>
  <c r="AR73" i="108" s="1"/>
  <c r="AT34" i="108"/>
  <c r="AC40" i="108"/>
  <c r="AC71" i="108" s="1"/>
  <c r="AC73" i="108" s="1"/>
  <c r="T368" i="100"/>
  <c r="T517" i="100" s="1"/>
  <c r="T367" i="100"/>
  <c r="T516" i="100" s="1"/>
  <c r="Y437" i="100"/>
  <c r="Y172" i="100"/>
  <c r="Y341" i="100"/>
  <c r="Y342" i="100" s="1"/>
  <c r="Z40" i="108"/>
  <c r="Z71" i="108" s="1"/>
  <c r="Z73" i="108" s="1"/>
  <c r="AA438" i="100"/>
  <c r="AA550" i="100" s="1"/>
  <c r="AA439" i="100"/>
  <c r="AA551" i="100" s="1"/>
  <c r="Z438" i="100"/>
  <c r="Z550" i="100" s="1"/>
  <c r="Z439" i="100"/>
  <c r="Z551" i="100" s="1"/>
  <c r="BG172" i="100"/>
  <c r="BG437" i="100"/>
  <c r="BG341" i="100"/>
  <c r="BG342" i="100" s="1"/>
  <c r="BA341" i="100"/>
  <c r="BA342" i="100" s="1"/>
  <c r="BA437" i="100"/>
  <c r="BA172" i="100"/>
  <c r="AI368" i="100"/>
  <c r="AI517" i="100" s="1"/>
  <c r="AI367" i="100"/>
  <c r="AI516" i="100" s="1"/>
  <c r="AO438" i="100"/>
  <c r="AO550" i="100" s="1"/>
  <c r="AO439" i="100"/>
  <c r="AO551" i="100" s="1"/>
  <c r="BH40" i="108"/>
  <c r="BH71" i="108" s="1"/>
  <c r="BH73" i="108" s="1"/>
  <c r="AU439" i="100"/>
  <c r="AU551" i="100" s="1"/>
  <c r="AU438" i="100"/>
  <c r="AU550" i="100" s="1"/>
  <c r="AS367" i="100"/>
  <c r="AS516" i="100" s="1"/>
  <c r="AS368" i="100"/>
  <c r="AS517" i="100" s="1"/>
  <c r="AL34" i="108"/>
  <c r="AL40" i="108"/>
  <c r="AL71" i="108" s="1"/>
  <c r="AL73" i="108" s="1"/>
  <c r="BH368" i="100"/>
  <c r="BH517" i="100" s="1"/>
  <c r="BH367" i="100"/>
  <c r="BH516" i="100" s="1"/>
  <c r="BH437" i="100"/>
  <c r="BH172" i="100"/>
  <c r="BH341" i="100"/>
  <c r="BH342" i="100" s="1"/>
  <c r="AJ367" i="100"/>
  <c r="AJ516" i="100" s="1"/>
  <c r="AJ368" i="100"/>
  <c r="AJ517" i="100" s="1"/>
  <c r="AM141" i="108"/>
  <c r="AM64" i="108"/>
  <c r="AM66" i="108" s="1"/>
  <c r="AX439" i="100"/>
  <c r="AX551" i="100" s="1"/>
  <c r="AX438" i="100"/>
  <c r="AX550" i="100" s="1"/>
  <c r="AW437" i="100"/>
  <c r="AW172" i="100"/>
  <c r="AW341" i="100"/>
  <c r="AW342" i="100" s="1"/>
  <c r="BA34" i="108"/>
  <c r="BD34" i="108"/>
  <c r="BF437" i="100"/>
  <c r="BF172" i="100"/>
  <c r="BF341" i="100"/>
  <c r="BF342" i="100" s="1"/>
  <c r="AE34" i="108"/>
  <c r="AT40" i="108"/>
  <c r="AT71" i="108" s="1"/>
  <c r="AT73" i="108" s="1"/>
  <c r="T172" i="100"/>
  <c r="T341" i="100"/>
  <c r="T342" i="100" s="1"/>
  <c r="T437" i="100"/>
  <c r="R40" i="108"/>
  <c r="R71" i="108" s="1"/>
  <c r="R73" i="108" s="1"/>
  <c r="Y367" i="100"/>
  <c r="Y516" i="100" s="1"/>
  <c r="Y368" i="100"/>
  <c r="Y517" i="100" s="1"/>
  <c r="AZ439" i="100"/>
  <c r="AZ551" i="100" s="1"/>
  <c r="AZ438" i="100"/>
  <c r="AZ550" i="100" s="1"/>
  <c r="AB367" i="100"/>
  <c r="AB516" i="100" s="1"/>
  <c r="AB368" i="100"/>
  <c r="AB517" i="100" s="1"/>
  <c r="AY34" i="108"/>
  <c r="BI40" i="108"/>
  <c r="BI71" i="108" s="1"/>
  <c r="BI73" i="108" s="1"/>
  <c r="AI341" i="100"/>
  <c r="AI342" i="100" s="1"/>
  <c r="AI172" i="100"/>
  <c r="AI437" i="100"/>
  <c r="AQ367" i="100"/>
  <c r="AQ516" i="100" s="1"/>
  <c r="AQ368" i="100"/>
  <c r="AQ517" i="100" s="1"/>
  <c r="BH34" i="108"/>
  <c r="BJ367" i="100"/>
  <c r="BJ516" i="100" s="1"/>
  <c r="BJ368" i="100"/>
  <c r="BJ517" i="100" s="1"/>
  <c r="BD438" i="100"/>
  <c r="BD550" i="100" s="1"/>
  <c r="BD439" i="100"/>
  <c r="BD551" i="100" s="1"/>
  <c r="AX141" i="108"/>
  <c r="AX64" i="108"/>
  <c r="AX66" i="108" s="1"/>
  <c r="AQ40" i="108"/>
  <c r="AQ71" i="108" s="1"/>
  <c r="AQ73" i="108" s="1"/>
  <c r="AN367" i="100"/>
  <c r="AN516" i="100" s="1"/>
  <c r="AN368" i="100"/>
  <c r="AN517" i="100" s="1"/>
  <c r="AR368" i="100"/>
  <c r="AR517" i="100" s="1"/>
  <c r="AR367" i="100"/>
  <c r="AR516" i="100" s="1"/>
  <c r="AP40" i="108"/>
  <c r="AP71" i="108" s="1"/>
  <c r="AP73" i="108" s="1"/>
  <c r="BF34" i="108"/>
  <c r="AC172" i="100"/>
  <c r="AC437" i="100"/>
  <c r="AC341" i="100"/>
  <c r="AC342" i="100" s="1"/>
  <c r="AA40" i="108"/>
  <c r="AA71" i="108" s="1"/>
  <c r="AA73" i="108" s="1"/>
  <c r="AM438" i="100"/>
  <c r="AM550" i="100" s="1"/>
  <c r="AM439" i="100"/>
  <c r="AM551" i="100" s="1"/>
  <c r="AJ341" i="100"/>
  <c r="AJ342" i="100" s="1"/>
  <c r="AJ172" i="100"/>
  <c r="AJ437" i="100"/>
  <c r="AV64" i="108"/>
  <c r="AV66" i="108" s="1"/>
  <c r="AV141" i="108"/>
  <c r="AS64" i="108"/>
  <c r="AS66" i="108" s="1"/>
  <c r="AS141" i="108"/>
  <c r="T40" i="108"/>
  <c r="T71" i="108" s="1"/>
  <c r="T73" i="108" s="1"/>
  <c r="X141" i="108"/>
  <c r="X64" i="108"/>
  <c r="X66" i="108" s="1"/>
  <c r="AW367" i="100"/>
  <c r="AW516" i="100" s="1"/>
  <c r="AW368" i="100"/>
  <c r="AW517" i="100" s="1"/>
  <c r="BA40" i="108"/>
  <c r="BA71" i="108" s="1"/>
  <c r="BA73" i="108" s="1"/>
  <c r="BC367" i="100"/>
  <c r="BC516" i="100" s="1"/>
  <c r="BC368" i="100"/>
  <c r="BC517" i="100" s="1"/>
  <c r="U438" i="100"/>
  <c r="U550" i="100" s="1"/>
  <c r="U439" i="100"/>
  <c r="U551" i="100" s="1"/>
  <c r="BJ64" i="108"/>
  <c r="BJ66" i="108" s="1"/>
  <c r="BJ141" i="108"/>
  <c r="K309" i="100"/>
  <c r="BM437" i="100"/>
  <c r="BM341" i="100"/>
  <c r="BM342" i="100" s="1"/>
  <c r="BM172" i="100"/>
  <c r="AG368" i="100"/>
  <c r="AG517" i="100" s="1"/>
  <c r="AG367" i="100"/>
  <c r="AG516" i="100" s="1"/>
  <c r="AT172" i="100"/>
  <c r="AT437" i="100"/>
  <c r="AT341" i="100"/>
  <c r="AT342" i="100" s="1"/>
  <c r="AF439" i="100"/>
  <c r="AF551" i="100" s="1"/>
  <c r="AF438" i="100"/>
  <c r="AF550" i="100" s="1"/>
  <c r="AV368" i="100"/>
  <c r="AV517" i="100" s="1"/>
  <c r="AV367" i="100"/>
  <c r="AV516" i="100" s="1"/>
  <c r="AE172" i="100"/>
  <c r="AE437" i="100"/>
  <c r="AE341" i="100"/>
  <c r="AE342" i="100" s="1"/>
  <c r="R34" i="108"/>
  <c r="W34" i="108"/>
  <c r="W40" i="108"/>
  <c r="W71" i="108" s="1"/>
  <c r="W73" i="108" s="1"/>
  <c r="AD64" i="108"/>
  <c r="AD66" i="108" s="1"/>
  <c r="AD141" i="108"/>
  <c r="AP439" i="100"/>
  <c r="AP551" i="100" s="1"/>
  <c r="AP438" i="100"/>
  <c r="AP550" i="100" s="1"/>
  <c r="V141" i="108"/>
  <c r="V64" i="108"/>
  <c r="V66" i="108" s="1"/>
  <c r="AD368" i="100"/>
  <c r="AD517" i="100" s="1"/>
  <c r="AD367" i="100"/>
  <c r="AD516" i="100" s="1"/>
  <c r="AB34" i="108"/>
  <c r="BA368" i="100"/>
  <c r="BA517" i="100" s="1"/>
  <c r="BA367" i="100"/>
  <c r="BA516" i="100" s="1"/>
  <c r="BK368" i="100"/>
  <c r="BK517" i="100" s="1"/>
  <c r="BK367" i="100"/>
  <c r="BK516" i="100" s="1"/>
  <c r="AG40" i="108"/>
  <c r="AG71" i="108" s="1"/>
  <c r="AG73" i="108" s="1"/>
  <c r="AO34" i="108"/>
  <c r="AQ34" i="108"/>
  <c r="Y141" i="108"/>
  <c r="Y64" i="108"/>
  <c r="Y66" i="108" s="1"/>
  <c r="BF40" i="108"/>
  <c r="BF71" i="108" s="1"/>
  <c r="BF73" i="108" s="1"/>
  <c r="AH34" i="108"/>
  <c r="AH40" i="108"/>
  <c r="AH71" i="108" s="1"/>
  <c r="AH73" i="108" s="1"/>
  <c r="AU34" i="108"/>
  <c r="AG341" i="100"/>
  <c r="AG342" i="100" s="1"/>
  <c r="AG172" i="100"/>
  <c r="AG437" i="100"/>
  <c r="BI34" i="108"/>
  <c r="AQ437" i="100"/>
  <c r="AQ172" i="100"/>
  <c r="AQ341" i="100"/>
  <c r="AQ342" i="100" s="1"/>
  <c r="S439" i="100"/>
  <c r="S551" i="100" s="1"/>
  <c r="S438" i="100"/>
  <c r="S550" i="100" s="1"/>
  <c r="AY438" i="100"/>
  <c r="AY550" i="100" s="1"/>
  <c r="AY439" i="100"/>
  <c r="AY551" i="100" s="1"/>
  <c r="R438" i="100"/>
  <c r="R550" i="100" s="1"/>
  <c r="R439" i="100"/>
  <c r="R551" i="100" s="1"/>
  <c r="U141" i="108"/>
  <c r="U64" i="108"/>
  <c r="U66" i="108" s="1"/>
  <c r="BE439" i="100"/>
  <c r="BE551" i="100" s="1"/>
  <c r="BE438" i="100"/>
  <c r="BE550" i="100" s="1"/>
  <c r="AA34" i="108"/>
  <c r="AI141" i="108"/>
  <c r="AI64" i="108"/>
  <c r="AI66" i="108" s="1"/>
  <c r="AH172" i="100"/>
  <c r="AH341" i="100"/>
  <c r="AH342" i="100" s="1"/>
  <c r="AH437" i="100"/>
  <c r="AN64" i="108"/>
  <c r="AN66" i="108" s="1"/>
  <c r="AN141" i="108"/>
  <c r="X439" i="100"/>
  <c r="X551" i="100" s="1"/>
  <c r="X438" i="100"/>
  <c r="X550" i="100" s="1"/>
  <c r="T34" i="108"/>
  <c r="BG64" i="108"/>
  <c r="BG66" i="108" s="1"/>
  <c r="BG141" i="108"/>
  <c r="BK40" i="108"/>
  <c r="BK71" i="108" s="1"/>
  <c r="BK73" i="108" s="1"/>
  <c r="AE367" i="100"/>
  <c r="AE516" i="100" s="1"/>
  <c r="AE368" i="100"/>
  <c r="AE517" i="100" s="1"/>
  <c r="BI439" i="100"/>
  <c r="BI551" i="100" s="1"/>
  <c r="BI438" i="100"/>
  <c r="BI550" i="100" s="1"/>
  <c r="BE40" i="108"/>
  <c r="BE71" i="108" s="1"/>
  <c r="BE73" i="108" s="1"/>
  <c r="AD437" i="100"/>
  <c r="AD172" i="100"/>
  <c r="AD341" i="100"/>
  <c r="AD342" i="100" s="1"/>
  <c r="AO40" i="108"/>
  <c r="AO71" i="108" s="1"/>
  <c r="AO73" i="108" s="1"/>
  <c r="BJ172" i="100"/>
  <c r="BJ437" i="100"/>
  <c r="BJ341" i="100"/>
  <c r="BJ342" i="100" s="1"/>
  <c r="AJ141" i="108"/>
  <c r="AJ64" i="108"/>
  <c r="AJ66" i="108" s="1"/>
  <c r="AW141" i="108"/>
  <c r="AW64" i="108"/>
  <c r="AW66" i="108" s="1"/>
  <c r="AS172" i="100"/>
  <c r="AS437" i="100"/>
  <c r="AS341" i="100"/>
  <c r="AS342" i="100" s="1"/>
  <c r="AN341" i="100"/>
  <c r="AN342" i="100" s="1"/>
  <c r="AN172" i="100"/>
  <c r="AN437" i="100"/>
  <c r="AP34" i="108"/>
  <c r="AC368" i="100"/>
  <c r="AC517" i="100" s="1"/>
  <c r="AC367" i="100"/>
  <c r="AC516" i="100" s="1"/>
  <c r="AF40" i="108"/>
  <c r="AF71" i="108" s="1"/>
  <c r="AF73" i="108" s="1"/>
  <c r="AF34" i="108"/>
  <c r="BL439" i="100"/>
  <c r="BL551" i="100" s="1"/>
  <c r="BL438" i="100"/>
  <c r="BL550" i="100" s="1"/>
  <c r="BC64" i="108"/>
  <c r="BC66" i="108" s="1"/>
  <c r="BC141" i="108"/>
  <c r="V437" i="100"/>
  <c r="V341" i="100"/>
  <c r="V342" i="100" s="1"/>
  <c r="V172" i="100"/>
  <c r="AU40" i="108"/>
  <c r="AU71" i="108" s="1"/>
  <c r="AU73" i="108" s="1"/>
  <c r="BC341" i="100"/>
  <c r="BC342" i="100" s="1"/>
  <c r="BC172" i="100"/>
  <c r="BC437" i="100"/>
  <c r="AL438" i="100"/>
  <c r="AL550" i="100" s="1"/>
  <c r="AL439" i="100"/>
  <c r="AL551" i="100" s="1"/>
  <c r="AK141" i="108"/>
  <c r="AK64" i="108"/>
  <c r="AK66" i="108" s="1"/>
  <c r="BK34" i="108"/>
  <c r="BD40" i="108"/>
  <c r="BD71" i="108" s="1"/>
  <c r="BD73" i="108" s="1"/>
  <c r="AE40" i="108"/>
  <c r="AE71" i="108" s="1"/>
  <c r="AE73" i="108" s="1"/>
  <c r="AT368" i="100"/>
  <c r="AT517" i="100" s="1"/>
  <c r="AT367" i="100"/>
  <c r="AT516" i="100" s="1"/>
  <c r="AR34" i="108"/>
  <c r="AV172" i="100"/>
  <c r="AV341" i="100"/>
  <c r="AV342" i="100" s="1"/>
  <c r="AV437" i="100"/>
  <c r="AC34" i="108"/>
  <c r="W438" i="100"/>
  <c r="W550" i="100" s="1"/>
  <c r="W439" i="100"/>
  <c r="W551" i="100" s="1"/>
  <c r="AB341" i="100"/>
  <c r="AB342" i="100" s="1"/>
  <c r="AB437" i="100"/>
  <c r="AB172" i="100"/>
  <c r="Z34" i="108"/>
  <c r="BG367" i="100"/>
  <c r="BG516" i="100" s="1"/>
  <c r="BG368" i="100"/>
  <c r="BG517" i="100" s="1"/>
  <c r="BE34" i="108"/>
  <c r="AB40" i="108"/>
  <c r="AB71" i="108" s="1"/>
  <c r="AB73" i="108" s="1"/>
  <c r="AK438" i="100"/>
  <c r="AK550" i="100" s="1"/>
  <c r="AK439" i="100"/>
  <c r="AK551" i="100" s="1"/>
  <c r="AY40" i="108"/>
  <c r="AY71" i="108" s="1"/>
  <c r="AY73" i="108" s="1"/>
  <c r="BK172" i="100"/>
  <c r="BK341" i="100"/>
  <c r="BK342" i="100" s="1"/>
  <c r="BK437" i="100"/>
  <c r="AG34" i="108"/>
  <c r="AG64" i="108" l="1"/>
  <c r="AG66" i="108" s="1"/>
  <c r="AG141" i="108"/>
  <c r="BC439" i="100"/>
  <c r="BC551" i="100" s="1"/>
  <c r="BC438" i="100"/>
  <c r="BC550" i="100" s="1"/>
  <c r="AN439" i="100"/>
  <c r="AN551" i="100" s="1"/>
  <c r="AN438" i="100"/>
  <c r="AN550" i="100" s="1"/>
  <c r="AS439" i="100"/>
  <c r="AS551" i="100" s="1"/>
  <c r="AS438" i="100"/>
  <c r="AS550" i="100" s="1"/>
  <c r="BG55" i="108"/>
  <c r="AW55" i="108"/>
  <c r="AG438" i="100"/>
  <c r="AG550" i="100" s="1"/>
  <c r="AG439" i="100"/>
  <c r="AG551" i="100" s="1"/>
  <c r="AH64" i="108"/>
  <c r="AH66" i="108" s="1"/>
  <c r="AH141" i="108"/>
  <c r="K342" i="100"/>
  <c r="K2" i="100" s="1" a="1"/>
  <c r="K2" i="100" s="1"/>
  <c r="BB55" i="108"/>
  <c r="AV56" i="108"/>
  <c r="AM56" i="108"/>
  <c r="BK438" i="100"/>
  <c r="BK550" i="100" s="1"/>
  <c r="BK439" i="100"/>
  <c r="BK551" i="100" s="1"/>
  <c r="AC141" i="108"/>
  <c r="AC64" i="108"/>
  <c r="AC66" i="108" s="1"/>
  <c r="AD438" i="100"/>
  <c r="AD550" i="100" s="1"/>
  <c r="AD439" i="100"/>
  <c r="AD551" i="100" s="1"/>
  <c r="BG56" i="108"/>
  <c r="T141" i="108"/>
  <c r="T64" i="108"/>
  <c r="T66" i="108" s="1"/>
  <c r="P56" i="108"/>
  <c r="BM438" i="100"/>
  <c r="BM550" i="100" s="1"/>
  <c r="BM439" i="100"/>
  <c r="BM551" i="100" s="1"/>
  <c r="S56" i="108"/>
  <c r="AX56" i="108"/>
  <c r="AS56" i="108"/>
  <c r="BA438" i="100"/>
  <c r="BA550" i="100" s="1"/>
  <c r="BA439" i="100"/>
  <c r="BA551" i="100" s="1"/>
  <c r="Y55" i="108"/>
  <c r="AR438" i="100"/>
  <c r="AR550" i="100" s="1"/>
  <c r="AR439" i="100"/>
  <c r="AR551" i="100" s="1"/>
  <c r="AI56" i="108"/>
  <c r="AR64" i="108"/>
  <c r="AR66" i="108" s="1"/>
  <c r="AR141" i="108"/>
  <c r="AJ56" i="108"/>
  <c r="BJ55" i="108"/>
  <c r="AP141" i="108"/>
  <c r="AP64" i="108"/>
  <c r="AP66" i="108" s="1"/>
  <c r="V55" i="108"/>
  <c r="AH439" i="100"/>
  <c r="AH551" i="100" s="1"/>
  <c r="AH438" i="100"/>
  <c r="AH550" i="100" s="1"/>
  <c r="BC56" i="108"/>
  <c r="P55" i="108"/>
  <c r="Q56" i="108"/>
  <c r="AN56" i="108"/>
  <c r="S55" i="108"/>
  <c r="T438" i="100"/>
  <c r="T550" i="100" s="1"/>
  <c r="T439" i="100"/>
  <c r="T551" i="100" s="1"/>
  <c r="AW439" i="100"/>
  <c r="AW551" i="100" s="1"/>
  <c r="AW438" i="100"/>
  <c r="AW550" i="100" s="1"/>
  <c r="X56" i="108"/>
  <c r="Y438" i="100"/>
  <c r="Y550" i="100" s="1"/>
  <c r="Y439" i="100"/>
  <c r="Y551" i="100" s="1"/>
  <c r="AZ56" i="108"/>
  <c r="U55" i="108"/>
  <c r="AA64" i="108"/>
  <c r="AA66" i="108" s="1"/>
  <c r="AA141" i="108"/>
  <c r="AO141" i="108"/>
  <c r="AO64" i="108"/>
  <c r="AO66" i="108" s="1"/>
  <c r="AB141" i="108"/>
  <c r="AB64" i="108"/>
  <c r="AB66" i="108" s="1"/>
  <c r="W64" i="108"/>
  <c r="W66" i="108" s="1"/>
  <c r="W141" i="108"/>
  <c r="AE438" i="100"/>
  <c r="AE550" i="100" s="1"/>
  <c r="AE439" i="100"/>
  <c r="AE551" i="100" s="1"/>
  <c r="AD55" i="108"/>
  <c r="AK56" i="108"/>
  <c r="BF64" i="108"/>
  <c r="BF66" i="108" s="1"/>
  <c r="BF141" i="108"/>
  <c r="BH64" i="108"/>
  <c r="BH66" i="108" s="1"/>
  <c r="BH141" i="108"/>
  <c r="AX55" i="108"/>
  <c r="BD141" i="108"/>
  <c r="BD64" i="108"/>
  <c r="BD66" i="108" s="1"/>
  <c r="AS55" i="108"/>
  <c r="BG439" i="100"/>
  <c r="BG551" i="100" s="1"/>
  <c r="BG438" i="100"/>
  <c r="BG550" i="100" s="1"/>
  <c r="Y56" i="108"/>
  <c r="AT141" i="108"/>
  <c r="AT64" i="108"/>
  <c r="AT66" i="108" s="1"/>
  <c r="AB439" i="100"/>
  <c r="AB551" i="100" s="1"/>
  <c r="AB438" i="100"/>
  <c r="AB550" i="100" s="1"/>
  <c r="AF64" i="108"/>
  <c r="AF66" i="108" s="1"/>
  <c r="AF141" i="108"/>
  <c r="BC55" i="108"/>
  <c r="Q55" i="108"/>
  <c r="AQ438" i="100"/>
  <c r="AQ550" i="100" s="1"/>
  <c r="AQ439" i="100"/>
  <c r="AQ551" i="100" s="1"/>
  <c r="AQ141" i="108"/>
  <c r="AQ64" i="108"/>
  <c r="AQ66" i="108" s="1"/>
  <c r="AN55" i="108"/>
  <c r="R64" i="108"/>
  <c r="R66" i="108" s="1"/>
  <c r="R141" i="108"/>
  <c r="AD56" i="108"/>
  <c r="AJ439" i="100"/>
  <c r="AJ551" i="100" s="1"/>
  <c r="AJ438" i="100"/>
  <c r="AJ550" i="100" s="1"/>
  <c r="AK55" i="108"/>
  <c r="AC439" i="100"/>
  <c r="AC551" i="100" s="1"/>
  <c r="AC438" i="100"/>
  <c r="AC550" i="100" s="1"/>
  <c r="AY64" i="108"/>
  <c r="AY66" i="108" s="1"/>
  <c r="AY141" i="108"/>
  <c r="AL64" i="108"/>
  <c r="AL66" i="108" s="1"/>
  <c r="AL141" i="108"/>
  <c r="AM55" i="108"/>
  <c r="AZ55" i="108"/>
  <c r="AI55" i="108"/>
  <c r="BE141" i="108"/>
  <c r="BE64" i="108"/>
  <c r="BE66" i="108" s="1"/>
  <c r="Z64" i="108"/>
  <c r="Z66" i="108" s="1"/>
  <c r="Z141" i="108"/>
  <c r="U56" i="108"/>
  <c r="AV439" i="100"/>
  <c r="AV551" i="100" s="1"/>
  <c r="AV438" i="100"/>
  <c r="AV550" i="100" s="1"/>
  <c r="BK64" i="108"/>
  <c r="BK66" i="108" s="1"/>
  <c r="BK141" i="108"/>
  <c r="AJ55" i="108"/>
  <c r="V438" i="100"/>
  <c r="V550" i="100" s="1"/>
  <c r="V439" i="100"/>
  <c r="V551" i="100" s="1"/>
  <c r="BJ56" i="108"/>
  <c r="BJ438" i="100"/>
  <c r="BJ550" i="100" s="1"/>
  <c r="BJ439" i="100"/>
  <c r="BJ551" i="100" s="1"/>
  <c r="V56" i="108"/>
  <c r="AW56" i="108"/>
  <c r="BI64" i="108"/>
  <c r="BI66" i="108" s="1"/>
  <c r="BI141" i="108"/>
  <c r="AU64" i="108"/>
  <c r="AU66" i="108" s="1"/>
  <c r="AU141" i="108"/>
  <c r="AT439" i="100"/>
  <c r="AT551" i="100" s="1"/>
  <c r="AT438" i="100"/>
  <c r="AT550" i="100" s="1"/>
  <c r="BB56" i="108"/>
  <c r="AI438" i="100"/>
  <c r="AI550" i="100" s="1"/>
  <c r="AI439" i="100"/>
  <c r="AI551" i="100" s="1"/>
  <c r="AE141" i="108"/>
  <c r="AE64" i="108"/>
  <c r="AE66" i="108" s="1"/>
  <c r="BF438" i="100"/>
  <c r="BF550" i="100" s="1"/>
  <c r="BF439" i="100"/>
  <c r="BF551" i="100" s="1"/>
  <c r="BA141" i="108"/>
  <c r="BA64" i="108"/>
  <c r="BA66" i="108" s="1"/>
  <c r="AV55" i="108"/>
  <c r="BH438" i="100"/>
  <c r="BH550" i="100" s="1"/>
  <c r="BH439" i="100"/>
  <c r="BH551" i="100" s="1"/>
  <c r="X55" i="108"/>
  <c r="N13" i="104" l="1" a="1"/>
  <c r="BD25" i="104" s="1"/>
  <c r="BD86" i="104" s="1"/>
  <c r="AG55" i="108"/>
  <c r="AR56" i="108"/>
  <c r="Z56" i="108"/>
  <c r="W55" i="108"/>
  <c r="BI55" i="108"/>
  <c r="AQ55" i="108"/>
  <c r="BF56" i="108"/>
  <c r="BH56" i="108"/>
  <c r="T56" i="108"/>
  <c r="AH55" i="108"/>
  <c r="BE55" i="108"/>
  <c r="AC56" i="108"/>
  <c r="R56" i="108"/>
  <c r="AF55" i="108"/>
  <c r="AQ56" i="108"/>
  <c r="BA56" i="108"/>
  <c r="BF55" i="108"/>
  <c r="BH55" i="108"/>
  <c r="T55" i="108"/>
  <c r="AA56" i="108"/>
  <c r="AH56" i="108"/>
  <c r="BE56" i="108"/>
  <c r="AC55" i="108"/>
  <c r="R55" i="108"/>
  <c r="AF56" i="108"/>
  <c r="AE56" i="108"/>
  <c r="AL55" i="108"/>
  <c r="BD55" i="108"/>
  <c r="AT56" i="108"/>
  <c r="AO55" i="108"/>
  <c r="AU56" i="108"/>
  <c r="AP55" i="108"/>
  <c r="AY55" i="108"/>
  <c r="BK55" i="108"/>
  <c r="AB55" i="108"/>
  <c r="BA55" i="108"/>
  <c r="AA55" i="108"/>
  <c r="BD56" i="108"/>
  <c r="AG56" i="108"/>
  <c r="AR55" i="108"/>
  <c r="AT55" i="108"/>
  <c r="AO56" i="108"/>
  <c r="Z55" i="108"/>
  <c r="W56" i="108"/>
  <c r="AU55" i="108"/>
  <c r="AP56" i="108"/>
  <c r="AY56" i="108"/>
  <c r="BK56" i="108"/>
  <c r="AB56" i="108"/>
  <c r="BI56" i="108"/>
  <c r="AE55" i="108"/>
  <c r="AL56" i="108"/>
  <c r="AQ25" i="104" l="1"/>
  <c r="AQ86" i="104" s="1"/>
  <c r="AO25" i="104"/>
  <c r="AO86" i="104" s="1"/>
  <c r="Q25" i="104"/>
  <c r="Q86" i="104" s="1"/>
  <c r="BG25" i="104"/>
  <c r="BG86" i="104" s="1"/>
  <c r="AN26" i="104"/>
  <c r="AN87" i="104" s="1"/>
  <c r="AD26" i="104"/>
  <c r="AD87" i="104" s="1"/>
  <c r="Z26" i="104"/>
  <c r="Z87" i="104" s="1"/>
  <c r="BG26" i="104"/>
  <c r="BG87" i="104" s="1"/>
  <c r="AQ26" i="104"/>
  <c r="AQ87" i="104" s="1"/>
  <c r="AK26" i="104"/>
  <c r="AK87" i="104" s="1"/>
  <c r="BH26" i="104"/>
  <c r="BH87" i="104" s="1"/>
  <c r="V26" i="104"/>
  <c r="V87" i="104" s="1"/>
  <c r="AZ25" i="104"/>
  <c r="AZ86" i="104" s="1"/>
  <c r="BJ25" i="104"/>
  <c r="BJ86" i="104" s="1"/>
  <c r="BC25" i="104"/>
  <c r="BC86" i="104" s="1"/>
  <c r="AE25" i="104"/>
  <c r="AE86" i="104" s="1"/>
  <c r="V25" i="104"/>
  <c r="V86" i="104" s="1"/>
  <c r="BJ26" i="104"/>
  <c r="BJ87" i="104" s="1"/>
  <c r="AO26" i="104"/>
  <c r="AO87" i="104" s="1"/>
  <c r="BC26" i="104"/>
  <c r="BC87" i="104" s="1"/>
  <c r="AN25" i="104"/>
  <c r="AN86" i="104" s="1"/>
  <c r="AZ26" i="104"/>
  <c r="AZ87" i="104" s="1"/>
  <c r="BD26" i="104"/>
  <c r="BD87" i="104" s="1"/>
  <c r="AB26" i="104"/>
  <c r="AB87" i="104" s="1"/>
  <c r="AG25" i="104"/>
  <c r="AG86" i="104" s="1"/>
  <c r="AP25" i="104"/>
  <c r="AP86" i="104" s="1"/>
  <c r="AX26" i="104"/>
  <c r="AX87" i="104" s="1"/>
  <c r="Y25" i="104"/>
  <c r="Y86" i="104" s="1"/>
  <c r="AF26" i="104"/>
  <c r="AF87" i="104" s="1"/>
  <c r="Z25" i="104"/>
  <c r="Z86" i="104" s="1"/>
  <c r="AX25" i="104"/>
  <c r="AX86" i="104" s="1"/>
  <c r="AT26" i="104"/>
  <c r="AT87" i="104" s="1"/>
  <c r="AE26" i="104"/>
  <c r="AE87" i="104" s="1"/>
  <c r="AB25" i="104"/>
  <c r="AB86" i="104" s="1"/>
  <c r="AG26" i="104"/>
  <c r="AG87" i="104" s="1"/>
  <c r="Q26" i="104"/>
  <c r="Q87" i="104" s="1"/>
  <c r="S26" i="104"/>
  <c r="S87" i="104" s="1"/>
  <c r="BE26" i="104"/>
  <c r="BE87" i="104" s="1"/>
  <c r="BH25" i="104"/>
  <c r="BH86" i="104" s="1"/>
  <c r="Y26" i="104"/>
  <c r="Y87" i="104" s="1"/>
  <c r="AF25" i="104"/>
  <c r="AF86" i="104" s="1"/>
  <c r="AD25" i="104"/>
  <c r="AD86" i="104" s="1"/>
  <c r="AA26" i="104"/>
  <c r="AA87" i="104" s="1"/>
  <c r="AT25" i="104"/>
  <c r="AT86" i="104" s="1"/>
  <c r="AS25" i="104"/>
  <c r="AS86" i="104" s="1"/>
  <c r="AA25" i="104"/>
  <c r="AA86" i="104" s="1"/>
  <c r="AS26" i="104"/>
  <c r="AS87" i="104" s="1"/>
  <c r="AK25" i="104"/>
  <c r="AK86" i="104" s="1"/>
  <c r="S25" i="104"/>
  <c r="S86" i="104" s="1"/>
  <c r="BE25" i="104"/>
  <c r="BE86" i="104" s="1"/>
  <c r="AP26" i="104"/>
  <c r="AP87" i="104" s="1"/>
  <c r="AU40" i="104"/>
  <c r="AU101" i="104" s="1"/>
  <c r="AA35" i="104"/>
  <c r="AA96" i="104" s="1"/>
  <c r="V33" i="104"/>
  <c r="V94" i="104" s="1"/>
  <c r="R37" i="104"/>
  <c r="R98" i="104" s="1"/>
  <c r="AT42" i="104"/>
  <c r="AT103" i="104" s="1"/>
  <c r="Q39" i="104"/>
  <c r="Q100" i="104" s="1"/>
  <c r="AD32" i="104"/>
  <c r="AD93" i="104" s="1"/>
  <c r="AZ42" i="104"/>
  <c r="AZ103" i="104" s="1"/>
  <c r="BK40" i="104"/>
  <c r="BK101" i="104" s="1"/>
  <c r="X29" i="104"/>
  <c r="X90" i="104" s="1"/>
  <c r="W27" i="104"/>
  <c r="W88" i="104" s="1"/>
  <c r="BD37" i="104"/>
  <c r="BD98" i="104" s="1"/>
  <c r="AL34" i="104"/>
  <c r="AL95" i="104" s="1"/>
  <c r="BH34" i="104"/>
  <c r="BH95" i="104" s="1"/>
  <c r="N24" i="104"/>
  <c r="N85" i="104" s="1"/>
  <c r="BJ34" i="104"/>
  <c r="BJ95" i="104" s="1"/>
  <c r="BC34" i="104"/>
  <c r="BC95" i="104" s="1"/>
  <c r="X33" i="104"/>
  <c r="X94" i="104" s="1"/>
  <c r="AY39" i="104"/>
  <c r="AY100" i="104" s="1"/>
  <c r="AQ36" i="104"/>
  <c r="AQ97" i="104" s="1"/>
  <c r="AP30" i="104"/>
  <c r="AP91" i="104" s="1"/>
  <c r="AK35" i="104"/>
  <c r="AK96" i="104" s="1"/>
  <c r="N21" i="104"/>
  <c r="N82" i="104" s="1"/>
  <c r="AB37" i="104"/>
  <c r="AB98" i="104" s="1"/>
  <c r="AG35" i="104"/>
  <c r="AG96" i="104" s="1"/>
  <c r="AG33" i="104"/>
  <c r="AG94" i="104" s="1"/>
  <c r="AP35" i="104"/>
  <c r="AP96" i="104" s="1"/>
  <c r="O28" i="104"/>
  <c r="O89" i="104" s="1"/>
  <c r="P40" i="104"/>
  <c r="P101" i="104" s="1"/>
  <c r="AD36" i="104"/>
  <c r="AD97" i="104" s="1"/>
  <c r="AJ41" i="104"/>
  <c r="AJ102" i="104" s="1"/>
  <c r="AK39" i="104"/>
  <c r="AK100" i="104" s="1"/>
  <c r="AO34" i="104"/>
  <c r="AO95" i="104" s="1"/>
  <c r="AA40" i="104"/>
  <c r="AA101" i="104" s="1"/>
  <c r="P42" i="104"/>
  <c r="P103" i="104" s="1"/>
  <c r="AS40" i="104"/>
  <c r="AS101" i="104" s="1"/>
  <c r="AR34" i="104"/>
  <c r="AR95" i="104" s="1"/>
  <c r="BF40" i="104"/>
  <c r="BF101" i="104" s="1"/>
  <c r="AS41" i="104"/>
  <c r="AS102" i="104" s="1"/>
  <c r="AC34" i="104"/>
  <c r="AC95" i="104" s="1"/>
  <c r="R31" i="104"/>
  <c r="R92" i="104" s="1"/>
  <c r="AF29" i="104"/>
  <c r="AF90" i="104" s="1"/>
  <c r="N25" i="104"/>
  <c r="N86" i="104" s="1"/>
  <c r="N31" i="104"/>
  <c r="N92" i="104" s="1"/>
  <c r="N37" i="104"/>
  <c r="N98" i="104" s="1"/>
  <c r="AR33" i="104"/>
  <c r="AR94" i="104" s="1"/>
  <c r="X42" i="104"/>
  <c r="X103" i="104" s="1"/>
  <c r="BD29" i="104"/>
  <c r="BD90" i="104" s="1"/>
  <c r="S27" i="104"/>
  <c r="S88" i="104" s="1"/>
  <c r="U40" i="104"/>
  <c r="U101" i="104" s="1"/>
  <c r="Q41" i="104"/>
  <c r="Q102" i="104" s="1"/>
  <c r="R20" i="104"/>
  <c r="R81" i="104" s="1"/>
  <c r="V27" i="104"/>
  <c r="V88" i="104" s="1"/>
  <c r="Z38" i="104"/>
  <c r="Z99" i="104" s="1"/>
  <c r="P31" i="104"/>
  <c r="P92" i="104" s="1"/>
  <c r="BE34" i="104"/>
  <c r="BE95" i="104" s="1"/>
  <c r="AM42" i="104"/>
  <c r="AM103" i="104" s="1"/>
  <c r="P32" i="104"/>
  <c r="P93" i="104" s="1"/>
  <c r="AE31" i="104"/>
  <c r="AE92" i="104" s="1"/>
  <c r="AE28" i="104"/>
  <c r="AE89" i="104" s="1"/>
  <c r="AE30" i="104"/>
  <c r="AE91" i="104" s="1"/>
  <c r="AY32" i="104"/>
  <c r="AY93" i="104" s="1"/>
  <c r="BG38" i="104"/>
  <c r="BG99" i="104" s="1"/>
  <c r="R17" i="104"/>
  <c r="AW35" i="104"/>
  <c r="AW96" i="104" s="1"/>
  <c r="AO41" i="104"/>
  <c r="AO102" i="104" s="1"/>
  <c r="AB27" i="104"/>
  <c r="AB88" i="104" s="1"/>
  <c r="AC29" i="104"/>
  <c r="AC90" i="104" s="1"/>
  <c r="AC30" i="104"/>
  <c r="AC91" i="104" s="1"/>
  <c r="S40" i="104"/>
  <c r="S101" i="104" s="1"/>
  <c r="BD36" i="104"/>
  <c r="BD97" i="104" s="1"/>
  <c r="S28" i="104"/>
  <c r="S89" i="104" s="1"/>
  <c r="AM41" i="104"/>
  <c r="AM102" i="104" s="1"/>
  <c r="AX42" i="104"/>
  <c r="AX103" i="104" s="1"/>
  <c r="AC31" i="104"/>
  <c r="AC92" i="104" s="1"/>
  <c r="AC27" i="104"/>
  <c r="AC88" i="104" s="1"/>
  <c r="AD28" i="104"/>
  <c r="AD89" i="104" s="1"/>
  <c r="P38" i="104"/>
  <c r="P99" i="104" s="1"/>
  <c r="O36" i="104"/>
  <c r="O97" i="104" s="1"/>
  <c r="BG35" i="104"/>
  <c r="BG96" i="104" s="1"/>
  <c r="W38" i="104"/>
  <c r="W99" i="104" s="1"/>
  <c r="BK41" i="104"/>
  <c r="BK102" i="104" s="1"/>
  <c r="AB39" i="104"/>
  <c r="AB100" i="104" s="1"/>
  <c r="BG27" i="104"/>
  <c r="BG88" i="104" s="1"/>
  <c r="AM34" i="104"/>
  <c r="AM95" i="104" s="1"/>
  <c r="AO37" i="104"/>
  <c r="AO98" i="104" s="1"/>
  <c r="AC42" i="104"/>
  <c r="AC103" i="104" s="1"/>
  <c r="O31" i="104"/>
  <c r="O92" i="104" s="1"/>
  <c r="R16" i="104"/>
  <c r="AD37" i="104"/>
  <c r="AD98" i="104" s="1"/>
  <c r="N36" i="104"/>
  <c r="N97" i="104" s="1"/>
  <c r="O16" i="104"/>
  <c r="AX30" i="104"/>
  <c r="AX91" i="104" s="1"/>
  <c r="O29" i="104"/>
  <c r="O90" i="104" s="1"/>
  <c r="AA34" i="104"/>
  <c r="AA95" i="104" s="1"/>
  <c r="AK37" i="104"/>
  <c r="AK98" i="104" s="1"/>
  <c r="O34" i="104"/>
  <c r="O95" i="104" s="1"/>
  <c r="AK36" i="104"/>
  <c r="AK97" i="104" s="1"/>
  <c r="BA32" i="104"/>
  <c r="BA93" i="104" s="1"/>
  <c r="U42" i="104"/>
  <c r="U103" i="104" s="1"/>
  <c r="BC30" i="104"/>
  <c r="BC91" i="104" s="1"/>
  <c r="Q33" i="104"/>
  <c r="Q94" i="104" s="1"/>
  <c r="AT39" i="104"/>
  <c r="AT100" i="104" s="1"/>
  <c r="Q27" i="104"/>
  <c r="Q88" i="104" s="1"/>
  <c r="T28" i="104"/>
  <c r="T89" i="104" s="1"/>
  <c r="N38" i="104"/>
  <c r="N99" i="104" s="1"/>
  <c r="BG32" i="104"/>
  <c r="BG93" i="104" s="1"/>
  <c r="BK36" i="104"/>
  <c r="BK97" i="104" s="1"/>
  <c r="AZ27" i="104"/>
  <c r="AZ88" i="104" s="1"/>
  <c r="BC37" i="104"/>
  <c r="BC98" i="104" s="1"/>
  <c r="AH39" i="104"/>
  <c r="AH100" i="104" s="1"/>
  <c r="AU34" i="104"/>
  <c r="AU95" i="104" s="1"/>
  <c r="AQ41" i="104"/>
  <c r="AQ102" i="104" s="1"/>
  <c r="BF33" i="104"/>
  <c r="BF94" i="104" s="1"/>
  <c r="AG36" i="104"/>
  <c r="AG97" i="104" s="1"/>
  <c r="AC35" i="104"/>
  <c r="AC96" i="104" s="1"/>
  <c r="BF31" i="104"/>
  <c r="BF92" i="104" s="1"/>
  <c r="U35" i="104"/>
  <c r="U96" i="104" s="1"/>
  <c r="AI42" i="104"/>
  <c r="AI103" i="104" s="1"/>
  <c r="BK34" i="104"/>
  <c r="BK95" i="104" s="1"/>
  <c r="AE29" i="104"/>
  <c r="AE90" i="104" s="1"/>
  <c r="BC40" i="104"/>
  <c r="BC101" i="104" s="1"/>
  <c r="BE42" i="104"/>
  <c r="BE103" i="104" s="1"/>
  <c r="X40" i="104"/>
  <c r="X101" i="104" s="1"/>
  <c r="AV30" i="104"/>
  <c r="AV91" i="104" s="1"/>
  <c r="AB42" i="104"/>
  <c r="AB103" i="104" s="1"/>
  <c r="Z37" i="104"/>
  <c r="Z98" i="104" s="1"/>
  <c r="AL37" i="104"/>
  <c r="AL98" i="104" s="1"/>
  <c r="AI30" i="104"/>
  <c r="AI91" i="104" s="1"/>
  <c r="AN34" i="104"/>
  <c r="AN95" i="104" s="1"/>
  <c r="AQ27" i="104"/>
  <c r="AQ88" i="104" s="1"/>
  <c r="AF36" i="104"/>
  <c r="AF97" i="104" s="1"/>
  <c r="AN32" i="104"/>
  <c r="AN93" i="104" s="1"/>
  <c r="BB35" i="104"/>
  <c r="BB96" i="104" s="1"/>
  <c r="AD31" i="104"/>
  <c r="AD92" i="104" s="1"/>
  <c r="AI41" i="104"/>
  <c r="AI102" i="104" s="1"/>
  <c r="AP31" i="104"/>
  <c r="AP92" i="104" s="1"/>
  <c r="O20" i="104"/>
  <c r="O81" i="104" s="1"/>
  <c r="BH35" i="104"/>
  <c r="BH96" i="104" s="1"/>
  <c r="N28" i="104"/>
  <c r="N89" i="104" s="1"/>
  <c r="AF30" i="104"/>
  <c r="AF91" i="104" s="1"/>
  <c r="Q36" i="104"/>
  <c r="Q97" i="104" s="1"/>
  <c r="AQ31" i="104"/>
  <c r="AQ92" i="104" s="1"/>
  <c r="P30" i="104"/>
  <c r="P91" i="104" s="1"/>
  <c r="S35" i="104"/>
  <c r="S96" i="104" s="1"/>
  <c r="N16" i="104"/>
  <c r="AV34" i="104"/>
  <c r="AV95" i="104" s="1"/>
  <c r="AH31" i="104"/>
  <c r="AH92" i="104" s="1"/>
  <c r="BF36" i="104"/>
  <c r="BF97" i="104" s="1"/>
  <c r="X34" i="104"/>
  <c r="X95" i="104" s="1"/>
  <c r="O17" i="104"/>
  <c r="Z32" i="104"/>
  <c r="Z93" i="104" s="1"/>
  <c r="Y31" i="104"/>
  <c r="Y92" i="104" s="1"/>
  <c r="AW40" i="104"/>
  <c r="AW101" i="104" s="1"/>
  <c r="BI41" i="104"/>
  <c r="BI102" i="104" s="1"/>
  <c r="AY35" i="104"/>
  <c r="AY96" i="104" s="1"/>
  <c r="BJ35" i="104"/>
  <c r="BJ96" i="104" s="1"/>
  <c r="BB40" i="104"/>
  <c r="BB101" i="104" s="1"/>
  <c r="U27" i="104"/>
  <c r="U88" i="104" s="1"/>
  <c r="V31" i="104"/>
  <c r="V92" i="104" s="1"/>
  <c r="T39" i="104"/>
  <c r="T100" i="104" s="1"/>
  <c r="AR40" i="104"/>
  <c r="AR101" i="104" s="1"/>
  <c r="AV42" i="104"/>
  <c r="AV103" i="104" s="1"/>
  <c r="P37" i="104"/>
  <c r="P98" i="104" s="1"/>
  <c r="AU37" i="104"/>
  <c r="AU98" i="104" s="1"/>
  <c r="AF28" i="104"/>
  <c r="AF89" i="104" s="1"/>
  <c r="AF31" i="104"/>
  <c r="AF92" i="104" s="1"/>
  <c r="AE27" i="104"/>
  <c r="AE88" i="104" s="1"/>
  <c r="AN39" i="104"/>
  <c r="AN100" i="104" s="1"/>
  <c r="Q29" i="104"/>
  <c r="Q90" i="104" s="1"/>
  <c r="BJ38" i="104"/>
  <c r="BJ99" i="104" s="1"/>
  <c r="AJ40" i="104"/>
  <c r="AJ101" i="104" s="1"/>
  <c r="Y39" i="104"/>
  <c r="Y100" i="104" s="1"/>
  <c r="AG31" i="104"/>
  <c r="AG92" i="104" s="1"/>
  <c r="AG30" i="104"/>
  <c r="AG91" i="104" s="1"/>
  <c r="AG28" i="104"/>
  <c r="AG89" i="104" s="1"/>
  <c r="BF39" i="104"/>
  <c r="BF100" i="104" s="1"/>
  <c r="BB37" i="104"/>
  <c r="BB98" i="104" s="1"/>
  <c r="AA39" i="104"/>
  <c r="AA100" i="104" s="1"/>
  <c r="S14" i="104"/>
  <c r="BC36" i="104"/>
  <c r="BC97" i="104" s="1"/>
  <c r="AG29" i="104"/>
  <c r="AG90" i="104" s="1"/>
  <c r="AH29" i="104"/>
  <c r="AH90" i="104" s="1"/>
  <c r="AH28" i="104"/>
  <c r="AH89" i="104" s="1"/>
  <c r="R42" i="104"/>
  <c r="R103" i="104" s="1"/>
  <c r="N35" i="104"/>
  <c r="N96" i="104" s="1"/>
  <c r="AU36" i="104"/>
  <c r="AU97" i="104" s="1"/>
  <c r="AR39" i="104"/>
  <c r="AR100" i="104" s="1"/>
  <c r="P20" i="104"/>
  <c r="P81" i="104" s="1"/>
  <c r="AZ34" i="104"/>
  <c r="AZ95" i="104" s="1"/>
  <c r="R29" i="104"/>
  <c r="R90" i="104" s="1"/>
  <c r="AV28" i="104"/>
  <c r="AV89" i="104" s="1"/>
  <c r="BJ30" i="104"/>
  <c r="BJ91" i="104" s="1"/>
  <c r="V35" i="104"/>
  <c r="V96" i="104" s="1"/>
  <c r="BD35" i="104"/>
  <c r="BD96" i="104" s="1"/>
  <c r="AQ29" i="104"/>
  <c r="AQ90" i="104" s="1"/>
  <c r="BI28" i="104"/>
  <c r="BI89" i="104" s="1"/>
  <c r="AH42" i="104"/>
  <c r="AH103" i="104" s="1"/>
  <c r="O27" i="104"/>
  <c r="O88" i="104" s="1"/>
  <c r="AR30" i="104"/>
  <c r="AR91" i="104" s="1"/>
  <c r="BK30" i="104"/>
  <c r="BK91" i="104" s="1"/>
  <c r="BD40" i="104"/>
  <c r="BD101" i="104" s="1"/>
  <c r="AX33" i="104"/>
  <c r="AX94" i="104" s="1"/>
  <c r="N40" i="104"/>
  <c r="N101" i="104" s="1"/>
  <c r="AZ30" i="104"/>
  <c r="AZ91" i="104" s="1"/>
  <c r="AD30" i="104"/>
  <c r="AD91" i="104" s="1"/>
  <c r="AW27" i="104"/>
  <c r="AW88" i="104" s="1"/>
  <c r="U21" i="104"/>
  <c r="U82" i="104" s="1"/>
  <c r="AH20" i="104"/>
  <c r="AH81" i="104" s="1"/>
  <c r="AQ21" i="104"/>
  <c r="AQ82" i="104" s="1"/>
  <c r="AX20" i="104"/>
  <c r="AX81" i="104" s="1"/>
  <c r="BF21" i="104"/>
  <c r="BF82" i="104" s="1"/>
  <c r="T14" i="104"/>
  <c r="Z16" i="104"/>
  <c r="AG19" i="104"/>
  <c r="AK16" i="104"/>
  <c r="AP16" i="104"/>
  <c r="AV14" i="104"/>
  <c r="BC19" i="104"/>
  <c r="BF16" i="104"/>
  <c r="W33" i="104"/>
  <c r="W94" i="104" s="1"/>
  <c r="T41" i="104"/>
  <c r="T102" i="104" s="1"/>
  <c r="AD33" i="104"/>
  <c r="AD94" i="104" s="1"/>
  <c r="AU42" i="104"/>
  <c r="AU103" i="104" s="1"/>
  <c r="AF40" i="104"/>
  <c r="AF101" i="104" s="1"/>
  <c r="AL27" i="104"/>
  <c r="AL88" i="104" s="1"/>
  <c r="S32" i="104"/>
  <c r="S93" i="104" s="1"/>
  <c r="BC42" i="104"/>
  <c r="BC103" i="104" s="1"/>
  <c r="V42" i="104"/>
  <c r="V103" i="104" s="1"/>
  <c r="AD41" i="104"/>
  <c r="AD102" i="104" s="1"/>
  <c r="AE33" i="104"/>
  <c r="AE94" i="104" s="1"/>
  <c r="Q14" i="104"/>
  <c r="AM37" i="104"/>
  <c r="AM98" i="104" s="1"/>
  <c r="N15" i="104"/>
  <c r="P21" i="104"/>
  <c r="P82" i="104" s="1"/>
  <c r="AZ40" i="104"/>
  <c r="AZ101" i="104" s="1"/>
  <c r="BE35" i="104"/>
  <c r="BE96" i="104" s="1"/>
  <c r="BC35" i="104"/>
  <c r="BC96" i="104" s="1"/>
  <c r="S39" i="104"/>
  <c r="S100" i="104" s="1"/>
  <c r="AL32" i="104"/>
  <c r="AL93" i="104" s="1"/>
  <c r="BB36" i="104"/>
  <c r="BB97" i="104" s="1"/>
  <c r="BA31" i="104"/>
  <c r="BA92" i="104" s="1"/>
  <c r="AR37" i="104"/>
  <c r="AR98" i="104" s="1"/>
  <c r="AB21" i="104"/>
  <c r="AB82" i="104" s="1"/>
  <c r="AE20" i="104"/>
  <c r="AE81" i="104" s="1"/>
  <c r="AM21" i="104"/>
  <c r="AM82" i="104" s="1"/>
  <c r="AU21" i="104"/>
  <c r="AU82" i="104" s="1"/>
  <c r="BC20" i="104"/>
  <c r="BC81" i="104" s="1"/>
  <c r="BK21" i="104"/>
  <c r="BK82" i="104" s="1"/>
  <c r="X16" i="104"/>
  <c r="AC16" i="104"/>
  <c r="AI16" i="104"/>
  <c r="AN16" i="104"/>
  <c r="AS14" i="104"/>
  <c r="AZ19" i="104"/>
  <c r="AM39" i="104"/>
  <c r="AM100" i="104" s="1"/>
  <c r="AH38" i="104"/>
  <c r="AH99" i="104" s="1"/>
  <c r="P27" i="104"/>
  <c r="P88" i="104" s="1"/>
  <c r="BD38" i="104"/>
  <c r="BD99" i="104" s="1"/>
  <c r="S17" i="104"/>
  <c r="AK28" i="104"/>
  <c r="AK89" i="104" s="1"/>
  <c r="AE39" i="104"/>
  <c r="AE100" i="104" s="1"/>
  <c r="P16" i="104"/>
  <c r="AY41" i="104"/>
  <c r="AY102" i="104" s="1"/>
  <c r="AY36" i="104"/>
  <c r="AY97" i="104" s="1"/>
  <c r="T29" i="104"/>
  <c r="T90" i="104" s="1"/>
  <c r="AC28" i="104"/>
  <c r="AC89" i="104" s="1"/>
  <c r="AQ39" i="104"/>
  <c r="AQ100" i="104" s="1"/>
  <c r="Z36" i="104"/>
  <c r="Z97" i="104" s="1"/>
  <c r="AD35" i="104"/>
  <c r="AD96" i="104" s="1"/>
  <c r="N27" i="104"/>
  <c r="N88" i="104" s="1"/>
  <c r="AD38" i="104"/>
  <c r="AD99" i="104" s="1"/>
  <c r="AM27" i="104"/>
  <c r="AM88" i="104" s="1"/>
  <c r="R30" i="104"/>
  <c r="R91" i="104" s="1"/>
  <c r="BB39" i="104"/>
  <c r="BB100" i="104" s="1"/>
  <c r="AR36" i="104"/>
  <c r="AR97" i="104" s="1"/>
  <c r="Y38" i="104"/>
  <c r="Y99" i="104" s="1"/>
  <c r="AX41" i="104"/>
  <c r="AX102" i="104" s="1"/>
  <c r="AS29" i="104"/>
  <c r="AS90" i="104" s="1"/>
  <c r="AY37" i="104"/>
  <c r="AY98" i="104" s="1"/>
  <c r="BG33" i="104"/>
  <c r="BG94" i="104" s="1"/>
  <c r="BE33" i="104"/>
  <c r="BE94" i="104" s="1"/>
  <c r="BG39" i="104"/>
  <c r="BG100" i="104" s="1"/>
  <c r="AZ39" i="104"/>
  <c r="AZ100" i="104" s="1"/>
  <c r="N20" i="104"/>
  <c r="N81" i="104" s="1"/>
  <c r="AJ42" i="104"/>
  <c r="AJ103" i="104" s="1"/>
  <c r="BI35" i="104"/>
  <c r="BI96" i="104" s="1"/>
  <c r="AK34" i="104"/>
  <c r="AK95" i="104" s="1"/>
  <c r="AR28" i="104"/>
  <c r="AR89" i="104" s="1"/>
  <c r="U41" i="104"/>
  <c r="U102" i="104" s="1"/>
  <c r="BH33" i="104"/>
  <c r="BH94" i="104" s="1"/>
  <c r="AL35" i="104"/>
  <c r="AL96" i="104" s="1"/>
  <c r="AN27" i="104"/>
  <c r="AN88" i="104" s="1"/>
  <c r="AK42" i="104"/>
  <c r="AK103" i="104" s="1"/>
  <c r="AG41" i="104"/>
  <c r="AG102" i="104" s="1"/>
  <c r="Q19" i="104"/>
  <c r="W35" i="104"/>
  <c r="W96" i="104" s="1"/>
  <c r="AP29" i="104"/>
  <c r="AP90" i="104" s="1"/>
  <c r="BB34" i="104"/>
  <c r="BB95" i="104" s="1"/>
  <c r="R14" i="104"/>
  <c r="N30" i="104"/>
  <c r="N91" i="104" s="1"/>
  <c r="AH32" i="104"/>
  <c r="AH93" i="104" s="1"/>
  <c r="AS36" i="104"/>
  <c r="AS97" i="104" s="1"/>
  <c r="BA42" i="104"/>
  <c r="BA103" i="104" s="1"/>
  <c r="AW32" i="104"/>
  <c r="AW93" i="104" s="1"/>
  <c r="AZ31" i="104"/>
  <c r="AZ92" i="104" s="1"/>
  <c r="AY34" i="104"/>
  <c r="AY95" i="104" s="1"/>
  <c r="BA36" i="104"/>
  <c r="BA97" i="104" s="1"/>
  <c r="BB38" i="104"/>
  <c r="BB99" i="104" s="1"/>
  <c r="AH30" i="104"/>
  <c r="AH91" i="104" s="1"/>
  <c r="AU31" i="104"/>
  <c r="AU92" i="104" s="1"/>
  <c r="BH28" i="104"/>
  <c r="BH89" i="104" s="1"/>
  <c r="BH41" i="104"/>
  <c r="BH102" i="104" s="1"/>
  <c r="AE37" i="104"/>
  <c r="AE98" i="104" s="1"/>
  <c r="AM40" i="104"/>
  <c r="AM101" i="104" s="1"/>
  <c r="AS31" i="104"/>
  <c r="AS92" i="104" s="1"/>
  <c r="BF30" i="104"/>
  <c r="BF91" i="104" s="1"/>
  <c r="AG40" i="104"/>
  <c r="AG101" i="104" s="1"/>
  <c r="BJ40" i="104"/>
  <c r="BJ101" i="104" s="1"/>
  <c r="O40" i="104"/>
  <c r="O101" i="104" s="1"/>
  <c r="AC40" i="104"/>
  <c r="AC101" i="104" s="1"/>
  <c r="AS30" i="104"/>
  <c r="AS91" i="104" s="1"/>
  <c r="BE27" i="104"/>
  <c r="BE88" i="104" s="1"/>
  <c r="P28" i="104"/>
  <c r="P89" i="104" s="1"/>
  <c r="AO35" i="104"/>
  <c r="AO96" i="104" s="1"/>
  <c r="AG42" i="104"/>
  <c r="AG103" i="104" s="1"/>
  <c r="S34" i="104"/>
  <c r="S95" i="104" s="1"/>
  <c r="AT30" i="104"/>
  <c r="AT91" i="104" s="1"/>
  <c r="BG30" i="104"/>
  <c r="BG91" i="104" s="1"/>
  <c r="AW33" i="104"/>
  <c r="AW94" i="104" s="1"/>
  <c r="AB36" i="104"/>
  <c r="AB97" i="104" s="1"/>
  <c r="AL41" i="104"/>
  <c r="AL102" i="104" s="1"/>
  <c r="AS33" i="104"/>
  <c r="AS94" i="104" s="1"/>
  <c r="BK39" i="104"/>
  <c r="BK100" i="104" s="1"/>
  <c r="BH32" i="104"/>
  <c r="BH93" i="104" s="1"/>
  <c r="AL29" i="104"/>
  <c r="AL90" i="104" s="1"/>
  <c r="S20" i="104"/>
  <c r="S81" i="104" s="1"/>
  <c r="S41" i="104"/>
  <c r="S102" i="104" s="1"/>
  <c r="AI29" i="104"/>
  <c r="AI90" i="104" s="1"/>
  <c r="Q20" i="104"/>
  <c r="Q81" i="104" s="1"/>
  <c r="BF32" i="104"/>
  <c r="BF93" i="104" s="1"/>
  <c r="AJ29" i="104"/>
  <c r="AJ90" i="104" s="1"/>
  <c r="AC37" i="104"/>
  <c r="AC98" i="104" s="1"/>
  <c r="AQ33" i="104"/>
  <c r="AQ94" i="104" s="1"/>
  <c r="BD32" i="104"/>
  <c r="BD93" i="104" s="1"/>
  <c r="AX28" i="104"/>
  <c r="AX89" i="104" s="1"/>
  <c r="AD20" i="104"/>
  <c r="AD81" i="104" s="1"/>
  <c r="AG21" i="104"/>
  <c r="AG82" i="104" s="1"/>
  <c r="AR21" i="104"/>
  <c r="AR82" i="104" s="1"/>
  <c r="BB20" i="104"/>
  <c r="BB81" i="104" s="1"/>
  <c r="T19" i="104"/>
  <c r="AB14" i="104"/>
  <c r="AI19" i="104"/>
  <c r="AO14" i="104"/>
  <c r="AW16" i="104"/>
  <c r="BC16" i="104"/>
  <c r="BK16" i="104"/>
  <c r="U32" i="104"/>
  <c r="U93" i="104" s="1"/>
  <c r="T20" i="104"/>
  <c r="T81" i="104" s="1"/>
  <c r="X32" i="104"/>
  <c r="X93" i="104" s="1"/>
  <c r="AQ35" i="104"/>
  <c r="AQ96" i="104" s="1"/>
  <c r="BI39" i="104"/>
  <c r="BI100" i="104" s="1"/>
  <c r="AO31" i="104"/>
  <c r="AO92" i="104" s="1"/>
  <c r="AC32" i="104"/>
  <c r="AC93" i="104" s="1"/>
  <c r="S42" i="104"/>
  <c r="S103" i="104" s="1"/>
  <c r="AL31" i="104"/>
  <c r="AL92" i="104" s="1"/>
  <c r="AC38" i="104"/>
  <c r="AC99" i="104" s="1"/>
  <c r="AH34" i="104"/>
  <c r="AH95" i="104" s="1"/>
  <c r="AM31" i="104"/>
  <c r="AM92" i="104" s="1"/>
  <c r="AC33" i="104"/>
  <c r="AC94" i="104" s="1"/>
  <c r="AQ38" i="104"/>
  <c r="AQ99" i="104" s="1"/>
  <c r="T37" i="104"/>
  <c r="T98" i="104" s="1"/>
  <c r="O38" i="104"/>
  <c r="O99" i="104" s="1"/>
  <c r="BA30" i="104"/>
  <c r="BA91" i="104" s="1"/>
  <c r="AC21" i="104"/>
  <c r="AC82" i="104" s="1"/>
  <c r="AN21" i="104"/>
  <c r="AN82" i="104" s="1"/>
  <c r="AY20" i="104"/>
  <c r="AY81" i="104" s="1"/>
  <c r="BI21" i="104"/>
  <c r="BI82" i="104" s="1"/>
  <c r="AA19" i="104"/>
  <c r="AF16" i="104"/>
  <c r="AM19" i="104"/>
  <c r="AU14" i="104"/>
  <c r="BA16" i="104"/>
  <c r="BH19" i="104"/>
  <c r="AP38" i="104"/>
  <c r="AP99" i="104" s="1"/>
  <c r="AL42" i="104"/>
  <c r="AL103" i="104" s="1"/>
  <c r="W40" i="104"/>
  <c r="W101" i="104" s="1"/>
  <c r="W32" i="104"/>
  <c r="W93" i="104" s="1"/>
  <c r="N22" i="104"/>
  <c r="N83" i="104" s="1"/>
  <c r="BH27" i="104"/>
  <c r="BH88" i="104" s="1"/>
  <c r="Q21" i="104"/>
  <c r="Q82" i="104" s="1"/>
  <c r="Q28" i="104"/>
  <c r="Q89" i="104" s="1"/>
  <c r="AX31" i="104"/>
  <c r="AX92" i="104" s="1"/>
  <c r="AY28" i="104"/>
  <c r="AY89" i="104" s="1"/>
  <c r="BK32" i="104"/>
  <c r="BK93" i="104" s="1"/>
  <c r="P29" i="104"/>
  <c r="P90" i="104" s="1"/>
  <c r="AV31" i="104"/>
  <c r="AV92" i="104" s="1"/>
  <c r="AV29" i="104"/>
  <c r="AV90" i="104" s="1"/>
  <c r="BG36" i="104"/>
  <c r="BG97" i="104" s="1"/>
  <c r="R33" i="104"/>
  <c r="R94" i="104" s="1"/>
  <c r="AW30" i="104"/>
  <c r="AW91" i="104" s="1"/>
  <c r="AW31" i="104"/>
  <c r="AW92" i="104" s="1"/>
  <c r="Y40" i="104"/>
  <c r="Y101" i="104" s="1"/>
  <c r="Y35" i="104"/>
  <c r="Y96" i="104" s="1"/>
  <c r="P39" i="104"/>
  <c r="P100" i="104" s="1"/>
  <c r="AN30" i="104"/>
  <c r="AN91" i="104" s="1"/>
  <c r="BD30" i="104"/>
  <c r="BD91" i="104" s="1"/>
  <c r="W21" i="104"/>
  <c r="W82" i="104" s="1"/>
  <c r="AA20" i="104"/>
  <c r="AA81" i="104" s="1"/>
  <c r="R27" i="104"/>
  <c r="R88" i="104" s="1"/>
  <c r="AG32" i="104"/>
  <c r="AG93" i="104" s="1"/>
  <c r="BA29" i="104"/>
  <c r="BA90" i="104" s="1"/>
  <c r="AX27" i="104"/>
  <c r="AX88" i="104" s="1"/>
  <c r="AZ29" i="104"/>
  <c r="AZ90" i="104" s="1"/>
  <c r="AJ37" i="104"/>
  <c r="AJ98" i="104" s="1"/>
  <c r="U20" i="104"/>
  <c r="U81" i="104" s="1"/>
  <c r="AW20" i="104"/>
  <c r="AW81" i="104" s="1"/>
  <c r="U16" i="104"/>
  <c r="AE16" i="104"/>
  <c r="AP14" i="104"/>
  <c r="AZ16" i="104"/>
  <c r="BJ16" i="104"/>
  <c r="O14" i="104"/>
  <c r="AB31" i="104"/>
  <c r="AB92" i="104" s="1"/>
  <c r="Z28" i="104"/>
  <c r="Z89" i="104" s="1"/>
  <c r="Z29" i="104"/>
  <c r="Z90" i="104" s="1"/>
  <c r="AI38" i="104"/>
  <c r="AI99" i="104" s="1"/>
  <c r="AF21" i="104"/>
  <c r="AF82" i="104" s="1"/>
  <c r="AX21" i="104"/>
  <c r="AX82" i="104" s="1"/>
  <c r="U14" i="104"/>
  <c r="AE14" i="104"/>
  <c r="AR19" i="104"/>
  <c r="BB19" i="104"/>
  <c r="S37" i="104"/>
  <c r="S98" i="104" s="1"/>
  <c r="AN38" i="104"/>
  <c r="AN99" i="104" s="1"/>
  <c r="BA27" i="104"/>
  <c r="BA88" i="104" s="1"/>
  <c r="AY31" i="104"/>
  <c r="AY92" i="104" s="1"/>
  <c r="AZ28" i="104"/>
  <c r="AZ89" i="104" s="1"/>
  <c r="AS27" i="104"/>
  <c r="AS88" i="104" s="1"/>
  <c r="AH21" i="104"/>
  <c r="AH82" i="104" s="1"/>
  <c r="AY21" i="104"/>
  <c r="AY82" i="104" s="1"/>
  <c r="V16" i="104"/>
  <c r="AF14" i="104"/>
  <c r="AQ14" i="104"/>
  <c r="BA14" i="104"/>
  <c r="AL40" i="104"/>
  <c r="AL101" i="104" s="1"/>
  <c r="Y32" i="104"/>
  <c r="Y93" i="104" s="1"/>
  <c r="AB28" i="104"/>
  <c r="AB89" i="104" s="1"/>
  <c r="W28" i="104"/>
  <c r="W89" i="104" s="1"/>
  <c r="Y29" i="104"/>
  <c r="Y90" i="104" s="1"/>
  <c r="AF35" i="104"/>
  <c r="AF96" i="104" s="1"/>
  <c r="V21" i="104"/>
  <c r="V82" i="104" s="1"/>
  <c r="AV21" i="104"/>
  <c r="AV82" i="104" s="1"/>
  <c r="U19" i="104"/>
  <c r="AD16" i="104"/>
  <c r="AP19" i="104"/>
  <c r="AY16" i="104"/>
  <c r="BK14" i="104"/>
  <c r="W17" i="104"/>
  <c r="AA17" i="104"/>
  <c r="AE17" i="104"/>
  <c r="AI17" i="104"/>
  <c r="AM17" i="104"/>
  <c r="AQ17" i="104"/>
  <c r="AU17" i="104"/>
  <c r="AY17" i="104"/>
  <c r="BC17" i="104"/>
  <c r="BG17" i="104"/>
  <c r="BJ17" i="104"/>
  <c r="AU35" i="104"/>
  <c r="AU96" i="104" s="1"/>
  <c r="N14" i="104"/>
  <c r="U36" i="104"/>
  <c r="U97" i="104" s="1"/>
  <c r="AD42" i="104"/>
  <c r="AD103" i="104" s="1"/>
  <c r="AS37" i="104"/>
  <c r="AS98" i="104" s="1"/>
  <c r="BK28" i="104"/>
  <c r="BK89" i="104" s="1"/>
  <c r="BB42" i="104"/>
  <c r="BB103" i="104" s="1"/>
  <c r="AT33" i="104"/>
  <c r="AT94" i="104" s="1"/>
  <c r="X41" i="104"/>
  <c r="X102" i="104" s="1"/>
  <c r="AG39" i="104"/>
  <c r="AG100" i="104" s="1"/>
  <c r="R41" i="104"/>
  <c r="R102" i="104" s="1"/>
  <c r="BG41" i="104"/>
  <c r="BG102" i="104" s="1"/>
  <c r="BK35" i="104"/>
  <c r="BK96" i="104" s="1"/>
  <c r="AM33" i="104"/>
  <c r="AM94" i="104" s="1"/>
  <c r="AN40" i="104"/>
  <c r="AN101" i="104" s="1"/>
  <c r="N41" i="104"/>
  <c r="N102" i="104" s="1"/>
  <c r="AR38" i="104"/>
  <c r="AR99" i="104" s="1"/>
  <c r="AA31" i="104"/>
  <c r="AA92" i="104" s="1"/>
  <c r="BK38" i="104"/>
  <c r="BK99" i="104" s="1"/>
  <c r="AV33" i="104"/>
  <c r="AV94" i="104" s="1"/>
  <c r="AW36" i="104"/>
  <c r="AW97" i="104" s="1"/>
  <c r="AA32" i="104"/>
  <c r="AA93" i="104" s="1"/>
  <c r="AT36" i="104"/>
  <c r="AT97" i="104" s="1"/>
  <c r="P35" i="104"/>
  <c r="P96" i="104" s="1"/>
  <c r="AQ37" i="104"/>
  <c r="AQ98" i="104" s="1"/>
  <c r="X35" i="104"/>
  <c r="X96" i="104" s="1"/>
  <c r="BE32" i="104"/>
  <c r="BE93" i="104" s="1"/>
  <c r="BE41" i="104"/>
  <c r="BE102" i="104" s="1"/>
  <c r="AG37" i="104"/>
  <c r="AG98" i="104" s="1"/>
  <c r="V28" i="104"/>
  <c r="V89" i="104" s="1"/>
  <c r="BI34" i="104"/>
  <c r="BI95" i="104" s="1"/>
  <c r="U33" i="104"/>
  <c r="U94" i="104" s="1"/>
  <c r="BH31" i="104"/>
  <c r="BH92" i="104" s="1"/>
  <c r="BE31" i="104"/>
  <c r="BE92" i="104" s="1"/>
  <c r="O42" i="104"/>
  <c r="O103" i="104" s="1"/>
  <c r="BC33" i="104"/>
  <c r="BC94" i="104" s="1"/>
  <c r="Z35" i="104"/>
  <c r="Z96" i="104" s="1"/>
  <c r="BB31" i="104"/>
  <c r="BB92" i="104" s="1"/>
  <c r="BB27" i="104"/>
  <c r="BB88" i="104" s="1"/>
  <c r="AM32" i="104"/>
  <c r="AM93" i="104" s="1"/>
  <c r="AP37" i="104"/>
  <c r="AP98" i="104" s="1"/>
  <c r="BE30" i="104"/>
  <c r="BE91" i="104" s="1"/>
  <c r="BC31" i="104"/>
  <c r="BC92" i="104" s="1"/>
  <c r="N34" i="104"/>
  <c r="N95" i="104" s="1"/>
  <c r="AA41" i="104"/>
  <c r="AA102" i="104" s="1"/>
  <c r="Z41" i="104"/>
  <c r="Z102" i="104" s="1"/>
  <c r="BE38" i="104"/>
  <c r="BE99" i="104" s="1"/>
  <c r="O35" i="104"/>
  <c r="O96" i="104" s="1"/>
  <c r="AZ35" i="104"/>
  <c r="AZ96" i="104" s="1"/>
  <c r="AK41" i="104"/>
  <c r="AK102" i="104" s="1"/>
  <c r="BH36" i="104"/>
  <c r="BH97" i="104" s="1"/>
  <c r="AH40" i="104"/>
  <c r="AH101" i="104" s="1"/>
  <c r="BJ36" i="104"/>
  <c r="BJ97" i="104" s="1"/>
  <c r="X39" i="104"/>
  <c r="X100" i="104" s="1"/>
  <c r="AU30" i="104"/>
  <c r="AU91" i="104" s="1"/>
  <c r="BH30" i="104"/>
  <c r="BH91" i="104" s="1"/>
  <c r="P19" i="104"/>
  <c r="O32" i="104"/>
  <c r="O93" i="104" s="1"/>
  <c r="S38" i="104"/>
  <c r="S99" i="104" s="1"/>
  <c r="BH40" i="104"/>
  <c r="BH101" i="104" s="1"/>
  <c r="BD27" i="104"/>
  <c r="BD88" i="104" s="1"/>
  <c r="BJ41" i="104"/>
  <c r="BJ102" i="104" s="1"/>
  <c r="AB35" i="104"/>
  <c r="AB96" i="104" s="1"/>
  <c r="P14" i="104"/>
  <c r="BJ39" i="104"/>
  <c r="BJ100" i="104" s="1"/>
  <c r="AK40" i="104"/>
  <c r="AK101" i="104" s="1"/>
  <c r="BF28" i="104"/>
  <c r="BF89" i="104" s="1"/>
  <c r="O33" i="104"/>
  <c r="O94" i="104" s="1"/>
  <c r="O41" i="104"/>
  <c r="O102" i="104" s="1"/>
  <c r="AE42" i="104"/>
  <c r="AE103" i="104" s="1"/>
  <c r="AU32" i="104"/>
  <c r="AU93" i="104" s="1"/>
  <c r="AV36" i="104"/>
  <c r="AV97" i="104" s="1"/>
  <c r="BF27" i="104"/>
  <c r="BF88" i="104" s="1"/>
  <c r="U30" i="104"/>
  <c r="U91" i="104" s="1"/>
  <c r="BG34" i="104"/>
  <c r="BG95" i="104" s="1"/>
  <c r="N17" i="104"/>
  <c r="P33" i="104"/>
  <c r="P94" i="104" s="1"/>
  <c r="AJ31" i="104"/>
  <c r="AJ92" i="104" s="1"/>
  <c r="S31" i="104"/>
  <c r="S92" i="104" s="1"/>
  <c r="AM36" i="104"/>
  <c r="AM97" i="104" s="1"/>
  <c r="AK27" i="104"/>
  <c r="AK88" i="104" s="1"/>
  <c r="AE41" i="104"/>
  <c r="AE102" i="104" s="1"/>
  <c r="U34" i="104"/>
  <c r="U95" i="104" s="1"/>
  <c r="AH27" i="104"/>
  <c r="AH88" i="104" s="1"/>
  <c r="W42" i="104"/>
  <c r="W103" i="104" s="1"/>
  <c r="P17" i="104"/>
  <c r="AJ30" i="104"/>
  <c r="AJ91" i="104" s="1"/>
  <c r="S29" i="104"/>
  <c r="S90" i="104" s="1"/>
  <c r="AE35" i="104"/>
  <c r="AE96" i="104" s="1"/>
  <c r="AD29" i="104"/>
  <c r="AD90" i="104" s="1"/>
  <c r="AN36" i="104"/>
  <c r="AN97" i="104" s="1"/>
  <c r="AD21" i="104"/>
  <c r="AD82" i="104" s="1"/>
  <c r="AJ20" i="104"/>
  <c r="AJ81" i="104" s="1"/>
  <c r="AS21" i="104"/>
  <c r="AS82" i="104" s="1"/>
  <c r="BD20" i="104"/>
  <c r="BD81" i="104" s="1"/>
  <c r="W19" i="104"/>
  <c r="AD19" i="104"/>
  <c r="AK19" i="104"/>
  <c r="AS19" i="104"/>
  <c r="AX16" i="104"/>
  <c r="BE16" i="104"/>
  <c r="AA37" i="104"/>
  <c r="AA98" i="104" s="1"/>
  <c r="AW38" i="104"/>
  <c r="AW99" i="104" s="1"/>
  <c r="AV38" i="104"/>
  <c r="AV99" i="104" s="1"/>
  <c r="X36" i="104"/>
  <c r="X97" i="104" s="1"/>
  <c r="AZ33" i="104"/>
  <c r="AZ94" i="104" s="1"/>
  <c r="AZ37" i="104"/>
  <c r="AZ98" i="104" s="1"/>
  <c r="AO30" i="104"/>
  <c r="AO91" i="104" s="1"/>
  <c r="AT37" i="104"/>
  <c r="AT98" i="104" s="1"/>
  <c r="AE36" i="104"/>
  <c r="AE97" i="104" s="1"/>
  <c r="AL30" i="104"/>
  <c r="AL91" i="104" s="1"/>
  <c r="AL39" i="104"/>
  <c r="AL100" i="104" s="1"/>
  <c r="BJ33" i="104"/>
  <c r="BJ94" i="104" s="1"/>
  <c r="AM30" i="104"/>
  <c r="AM91" i="104" s="1"/>
  <c r="AP42" i="104"/>
  <c r="AP103" i="104" s="1"/>
  <c r="AX40" i="104"/>
  <c r="AX101" i="104" s="1"/>
  <c r="Z27" i="104"/>
  <c r="Z88" i="104" s="1"/>
  <c r="AK31" i="104"/>
  <c r="AK92" i="104" s="1"/>
  <c r="X20" i="104"/>
  <c r="X81" i="104" s="1"/>
  <c r="AG20" i="104"/>
  <c r="AG81" i="104" s="1"/>
  <c r="AP20" i="104"/>
  <c r="AP81" i="104" s="1"/>
  <c r="BA20" i="104"/>
  <c r="BA81" i="104" s="1"/>
  <c r="V19" i="104"/>
  <c r="AA16" i="104"/>
  <c r="AG14" i="104"/>
  <c r="AO16" i="104"/>
  <c r="AW19" i="104"/>
  <c r="Q17" i="104"/>
  <c r="AI40" i="104"/>
  <c r="AI101" i="104" s="1"/>
  <c r="AZ36" i="104"/>
  <c r="AZ97" i="104" s="1"/>
  <c r="N18" i="104"/>
  <c r="AB32" i="104"/>
  <c r="AB93" i="104" s="1"/>
  <c r="AD34" i="104"/>
  <c r="AD95" i="104" s="1"/>
  <c r="Q40" i="104"/>
  <c r="Q101" i="104" s="1"/>
  <c r="BH39" i="104"/>
  <c r="BH100" i="104" s="1"/>
  <c r="R19" i="104"/>
  <c r="S21" i="104"/>
  <c r="S82" i="104" s="1"/>
  <c r="BA39" i="104"/>
  <c r="BA100" i="104" s="1"/>
  <c r="AM35" i="104"/>
  <c r="AM96" i="104" s="1"/>
  <c r="BA41" i="104"/>
  <c r="BA102" i="104" s="1"/>
  <c r="AZ38" i="104"/>
  <c r="AZ99" i="104" s="1"/>
  <c r="Q32" i="104"/>
  <c r="Q93" i="104" s="1"/>
  <c r="AI33" i="104"/>
  <c r="AI94" i="104" s="1"/>
  <c r="AR29" i="104"/>
  <c r="AR90" i="104" s="1"/>
  <c r="N42" i="104"/>
  <c r="N103" i="104" s="1"/>
  <c r="O21" i="104"/>
  <c r="O82" i="104" s="1"/>
  <c r="N19" i="104"/>
  <c r="Z40" i="104"/>
  <c r="Z101" i="104" s="1"/>
  <c r="BI36" i="104"/>
  <c r="BI97" i="104" s="1"/>
  <c r="AS39" i="104"/>
  <c r="AS100" i="104" s="1"/>
  <c r="AQ40" i="104"/>
  <c r="AQ101" i="104" s="1"/>
  <c r="N23" i="104"/>
  <c r="N84" i="104" s="1"/>
  <c r="AB40" i="104"/>
  <c r="AB101" i="104" s="1"/>
  <c r="O39" i="104"/>
  <c r="O100" i="104" s="1"/>
  <c r="BH29" i="104"/>
  <c r="BH90" i="104" s="1"/>
  <c r="W41" i="104"/>
  <c r="W102" i="104" s="1"/>
  <c r="AO33" i="104"/>
  <c r="AO94" i="104" s="1"/>
  <c r="AN35" i="104"/>
  <c r="AN96" i="104" s="1"/>
  <c r="AU39" i="104"/>
  <c r="AU100" i="104" s="1"/>
  <c r="S16" i="104"/>
  <c r="BF38" i="104"/>
  <c r="BF99" i="104" s="1"/>
  <c r="S33" i="104"/>
  <c r="S94" i="104" s="1"/>
  <c r="Y37" i="104"/>
  <c r="Y98" i="104" s="1"/>
  <c r="U28" i="104"/>
  <c r="U89" i="104" s="1"/>
  <c r="AF42" i="104"/>
  <c r="AF103" i="104" s="1"/>
  <c r="AT40" i="104"/>
  <c r="AT101" i="104" s="1"/>
  <c r="AW39" i="104"/>
  <c r="AW100" i="104" s="1"/>
  <c r="BK27" i="104"/>
  <c r="BK88" i="104" s="1"/>
  <c r="AI31" i="104"/>
  <c r="AI92" i="104" s="1"/>
  <c r="AR35" i="104"/>
  <c r="AR96" i="104" s="1"/>
  <c r="BJ28" i="104"/>
  <c r="BJ89" i="104" s="1"/>
  <c r="Z42" i="104"/>
  <c r="Z103" i="104" s="1"/>
  <c r="AD27" i="104"/>
  <c r="AD88" i="104" s="1"/>
  <c r="AK21" i="104"/>
  <c r="AK82" i="104" s="1"/>
  <c r="BH21" i="104"/>
  <c r="BH82" i="104" s="1"/>
  <c r="AE19" i="104"/>
  <c r="AS16" i="104"/>
  <c r="BI19" i="104"/>
  <c r="BA37" i="104"/>
  <c r="BA98" i="104" s="1"/>
  <c r="N33" i="104"/>
  <c r="N94" i="104" s="1"/>
  <c r="BE39" i="104"/>
  <c r="BE100" i="104" s="1"/>
  <c r="AT41" i="104"/>
  <c r="AT102" i="104" s="1"/>
  <c r="BC41" i="104"/>
  <c r="BC102" i="104" s="1"/>
  <c r="AK33" i="104"/>
  <c r="AK94" i="104" s="1"/>
  <c r="N29" i="104"/>
  <c r="N90" i="104" s="1"/>
  <c r="BG29" i="104"/>
  <c r="BG90" i="104" s="1"/>
  <c r="V20" i="104"/>
  <c r="V81" i="104" s="1"/>
  <c r="AS20" i="104"/>
  <c r="AS81" i="104" s="1"/>
  <c r="T16" i="104"/>
  <c r="AJ16" i="104"/>
  <c r="AX19" i="104"/>
  <c r="BE14" i="104"/>
  <c r="AR32" i="104"/>
  <c r="AR93" i="104" s="1"/>
  <c r="BD42" i="104"/>
  <c r="BD103" i="104" s="1"/>
  <c r="BC38" i="104"/>
  <c r="BC99" i="104" s="1"/>
  <c r="AX34" i="104"/>
  <c r="AX95" i="104" s="1"/>
  <c r="O37" i="104"/>
  <c r="O98" i="104" s="1"/>
  <c r="BE37" i="104"/>
  <c r="BE98" i="104" s="1"/>
  <c r="Y28" i="104"/>
  <c r="Y89" i="104" s="1"/>
  <c r="AQ34" i="104"/>
  <c r="AQ95" i="104" s="1"/>
  <c r="AC36" i="104"/>
  <c r="AC97" i="104" s="1"/>
  <c r="V29" i="104"/>
  <c r="V90" i="104" s="1"/>
  <c r="V41" i="104"/>
  <c r="V102" i="104" s="1"/>
  <c r="BG40" i="104"/>
  <c r="BG101" i="104" s="1"/>
  <c r="W29" i="104"/>
  <c r="W90" i="104" s="1"/>
  <c r="BH38" i="104"/>
  <c r="BH99" i="104" s="1"/>
  <c r="AY42" i="104"/>
  <c r="AY103" i="104" s="1"/>
  <c r="AV35" i="104"/>
  <c r="AV96" i="104" s="1"/>
  <c r="X30" i="104"/>
  <c r="X91" i="104" s="1"/>
  <c r="BD31" i="104"/>
  <c r="BD92" i="104" s="1"/>
  <c r="AE21" i="104"/>
  <c r="AE82" i="104" s="1"/>
  <c r="V38" i="104"/>
  <c r="V99" i="104" s="1"/>
  <c r="BF42" i="104"/>
  <c r="BF103" i="104" s="1"/>
  <c r="AY30" i="104"/>
  <c r="AY91" i="104" s="1"/>
  <c r="T35" i="104"/>
  <c r="T96" i="104" s="1"/>
  <c r="W20" i="104"/>
  <c r="W81" i="104" s="1"/>
  <c r="BA21" i="104"/>
  <c r="BA82" i="104" s="1"/>
  <c r="Y16" i="104"/>
  <c r="AO19" i="104"/>
  <c r="BC14" i="104"/>
  <c r="AT27" i="104"/>
  <c r="AT88" i="104" s="1"/>
  <c r="AT32" i="104"/>
  <c r="AT93" i="104" s="1"/>
  <c r="V36" i="104"/>
  <c r="V97" i="104" s="1"/>
  <c r="S19" i="104"/>
  <c r="AA21" i="104"/>
  <c r="AA82" i="104" s="1"/>
  <c r="BB21" i="104"/>
  <c r="BB82" i="104" s="1"/>
  <c r="Z14" i="104"/>
  <c r="AM16" i="104"/>
  <c r="BE19" i="104"/>
  <c r="BG42" i="104"/>
  <c r="BG103" i="104" s="1"/>
  <c r="AB29" i="104"/>
  <c r="AB90" i="104" s="1"/>
  <c r="AD40" i="104"/>
  <c r="AD101" i="104" s="1"/>
  <c r="BA35" i="104"/>
  <c r="BA96" i="104" s="1"/>
  <c r="Y20" i="104"/>
  <c r="Y81" i="104" s="1"/>
  <c r="BC21" i="104"/>
  <c r="BC82" i="104" s="1"/>
  <c r="AB19" i="104"/>
  <c r="AN14" i="104"/>
  <c r="BD16" i="104"/>
  <c r="Z33" i="104"/>
  <c r="Z94" i="104" s="1"/>
  <c r="BD39" i="104"/>
  <c r="BD100" i="104" s="1"/>
  <c r="Z30" i="104"/>
  <c r="Z91" i="104" s="1"/>
  <c r="AF32" i="104"/>
  <c r="AF93" i="104" s="1"/>
  <c r="BG31" i="104"/>
  <c r="BG92" i="104" s="1"/>
  <c r="AZ20" i="104"/>
  <c r="AZ81" i="104" s="1"/>
  <c r="X14" i="104"/>
  <c r="AN19" i="104"/>
  <c r="BD19" i="104"/>
  <c r="U17" i="104"/>
  <c r="Z17" i="104"/>
  <c r="AF17" i="104"/>
  <c r="AK17" i="104"/>
  <c r="AP17" i="104"/>
  <c r="AV17" i="104"/>
  <c r="BA17" i="104"/>
  <c r="BF17" i="104"/>
  <c r="AG38" i="104"/>
  <c r="AG99" i="104" s="1"/>
  <c r="BA33" i="104"/>
  <c r="BA94" i="104" s="1"/>
  <c r="W34" i="104"/>
  <c r="W95" i="104" s="1"/>
  <c r="AO36" i="104"/>
  <c r="AO97" i="104" s="1"/>
  <c r="AP39" i="104"/>
  <c r="AP100" i="104" s="1"/>
  <c r="T27" i="104"/>
  <c r="T88" i="104" s="1"/>
  <c r="R21" i="104"/>
  <c r="R82" i="104" s="1"/>
  <c r="AM38" i="104"/>
  <c r="AM99" i="104" s="1"/>
  <c r="AA27" i="104"/>
  <c r="AA88" i="104" s="1"/>
  <c r="BB41" i="104"/>
  <c r="BB102" i="104" s="1"/>
  <c r="AV40" i="104"/>
  <c r="AV101" i="104" s="1"/>
  <c r="AE40" i="104"/>
  <c r="AE101" i="104" s="1"/>
  <c r="AE34" i="104"/>
  <c r="AE95" i="104" s="1"/>
  <c r="BH42" i="104"/>
  <c r="BH103" i="104" s="1"/>
  <c r="AN41" i="104"/>
  <c r="AN102" i="104" s="1"/>
  <c r="AN37" i="104"/>
  <c r="AN98" i="104" s="1"/>
  <c r="BE29" i="104"/>
  <c r="BE90" i="104" s="1"/>
  <c r="AJ36" i="104"/>
  <c r="AJ97" i="104" s="1"/>
  <c r="BD28" i="104"/>
  <c r="BD89" i="104" s="1"/>
  <c r="BF37" i="104"/>
  <c r="BF98" i="104" s="1"/>
  <c r="P36" i="104"/>
  <c r="P97" i="104" s="1"/>
  <c r="BC28" i="104"/>
  <c r="BC89" i="104" s="1"/>
  <c r="BD33" i="104"/>
  <c r="BD94" i="104" s="1"/>
  <c r="BD34" i="104"/>
  <c r="BD95" i="104" s="1"/>
  <c r="T33" i="104"/>
  <c r="T94" i="104" s="1"/>
  <c r="W36" i="104"/>
  <c r="W97" i="104" s="1"/>
  <c r="AU41" i="104"/>
  <c r="AU102" i="104" s="1"/>
  <c r="AG27" i="104"/>
  <c r="AG88" i="104" s="1"/>
  <c r="AQ32" i="104"/>
  <c r="AQ93" i="104" s="1"/>
  <c r="BE40" i="104"/>
  <c r="BE101" i="104" s="1"/>
  <c r="AR27" i="104"/>
  <c r="AR88" i="104" s="1"/>
  <c r="AS38" i="104"/>
  <c r="AS99" i="104" s="1"/>
  <c r="R36" i="104"/>
  <c r="R97" i="104" s="1"/>
  <c r="AT31" i="104"/>
  <c r="AT92" i="104" s="1"/>
  <c r="T31" i="104"/>
  <c r="T92" i="104" s="1"/>
  <c r="AF37" i="104"/>
  <c r="AF98" i="104" s="1"/>
  <c r="AT29" i="104"/>
  <c r="AT90" i="104" s="1"/>
  <c r="AK32" i="104"/>
  <c r="AK93" i="104" s="1"/>
  <c r="AP41" i="104"/>
  <c r="AP102" i="104" s="1"/>
  <c r="AB34" i="104"/>
  <c r="AB95" i="104" s="1"/>
  <c r="Q35" i="104"/>
  <c r="Q96" i="104" s="1"/>
  <c r="BI31" i="104"/>
  <c r="BI92" i="104" s="1"/>
  <c r="BK37" i="104"/>
  <c r="BK98" i="104" s="1"/>
  <c r="AK38" i="104"/>
  <c r="AK99" i="104" s="1"/>
  <c r="AI36" i="104"/>
  <c r="AI97" i="104" s="1"/>
  <c r="BJ29" i="104"/>
  <c r="BJ90" i="104" s="1"/>
  <c r="AO21" i="104"/>
  <c r="AO82" i="104" s="1"/>
  <c r="BK20" i="104"/>
  <c r="BK81" i="104" s="1"/>
  <c r="AG16" i="104"/>
  <c r="AT16" i="104"/>
  <c r="BK19" i="104"/>
  <c r="U31" i="104"/>
  <c r="U92" i="104" s="1"/>
  <c r="AD39" i="104"/>
  <c r="AD100" i="104" s="1"/>
  <c r="BB29" i="104"/>
  <c r="BB90" i="104" s="1"/>
  <c r="P41" i="104"/>
  <c r="P102" i="104" s="1"/>
  <c r="AM28" i="104"/>
  <c r="AM89" i="104" s="1"/>
  <c r="AY29" i="104"/>
  <c r="AY90" i="104" s="1"/>
  <c r="T30" i="104"/>
  <c r="T91" i="104" s="1"/>
  <c r="AK29" i="104"/>
  <c r="AK90" i="104" s="1"/>
  <c r="AB20" i="104"/>
  <c r="AB81" i="104" s="1"/>
  <c r="AW21" i="104"/>
  <c r="AW82" i="104" s="1"/>
  <c r="X19" i="104"/>
  <c r="AL19" i="104"/>
  <c r="AZ14" i="104"/>
  <c r="BH14" i="104"/>
  <c r="R38" i="104"/>
  <c r="R99" i="104" s="1"/>
  <c r="T32" i="104"/>
  <c r="T93" i="104" s="1"/>
  <c r="T38" i="104"/>
  <c r="T99" i="104" s="1"/>
  <c r="AO32" i="104"/>
  <c r="AO93" i="104" s="1"/>
  <c r="Q30" i="104"/>
  <c r="Q91" i="104" s="1"/>
  <c r="AS34" i="104"/>
  <c r="AS95" i="104" s="1"/>
  <c r="AX29" i="104"/>
  <c r="AX90" i="104" s="1"/>
  <c r="AY40" i="104"/>
  <c r="AY101" i="104" s="1"/>
  <c r="BB32" i="104"/>
  <c r="BB93" i="104" s="1"/>
  <c r="AU27" i="104"/>
  <c r="AU88" i="104" s="1"/>
  <c r="AA33" i="104"/>
  <c r="AA94" i="104" s="1"/>
  <c r="AR41" i="104"/>
  <c r="AR102" i="104" s="1"/>
  <c r="AW29" i="104"/>
  <c r="AW90" i="104" s="1"/>
  <c r="Y41" i="104"/>
  <c r="Y102" i="104" s="1"/>
  <c r="V40" i="104"/>
  <c r="V101" i="104" s="1"/>
  <c r="AF27" i="104"/>
  <c r="AF88" i="104" s="1"/>
  <c r="AN29" i="104"/>
  <c r="AN90" i="104" s="1"/>
  <c r="Z21" i="104"/>
  <c r="Z82" i="104" s="1"/>
  <c r="AF20" i="104"/>
  <c r="AF81" i="104" s="1"/>
  <c r="BI37" i="104"/>
  <c r="BI98" i="104" s="1"/>
  <c r="BB28" i="104"/>
  <c r="BB89" i="104" s="1"/>
  <c r="V34" i="104"/>
  <c r="V95" i="104" s="1"/>
  <c r="AI34" i="104"/>
  <c r="AI95" i="104" s="1"/>
  <c r="AL20" i="104"/>
  <c r="AL81" i="104" s="1"/>
  <c r="BE21" i="104"/>
  <c r="BE82" i="104" s="1"/>
  <c r="AB16" i="104"/>
  <c r="AT19" i="104"/>
  <c r="BG19" i="104"/>
  <c r="AF33" i="104"/>
  <c r="AF94" i="104" s="1"/>
  <c r="AS32" i="104"/>
  <c r="AS93" i="104" s="1"/>
  <c r="BI42" i="104"/>
  <c r="BI103" i="104" s="1"/>
  <c r="BJ37" i="104"/>
  <c r="BJ98" i="104" s="1"/>
  <c r="BF20" i="104"/>
  <c r="BF81" i="104" s="1"/>
  <c r="AC14" i="104"/>
  <c r="AR14" i="104"/>
  <c r="BF14" i="104"/>
  <c r="AA42" i="104"/>
  <c r="AA103" i="104" s="1"/>
  <c r="W39" i="104"/>
  <c r="W100" i="104" s="1"/>
  <c r="R35" i="104"/>
  <c r="R96" i="104" s="1"/>
  <c r="Q37" i="104"/>
  <c r="Q98" i="104" s="1"/>
  <c r="AM20" i="104"/>
  <c r="AM81" i="104" s="1"/>
  <c r="BG21" i="104"/>
  <c r="BG82" i="104" s="1"/>
  <c r="AD14" i="104"/>
  <c r="AU19" i="104"/>
  <c r="BG16" i="104"/>
  <c r="AJ39" i="104"/>
  <c r="AJ100" i="104" s="1"/>
  <c r="AB30" i="104"/>
  <c r="AB91" i="104" s="1"/>
  <c r="BA38" i="104"/>
  <c r="BA99" i="104" s="1"/>
  <c r="S30" i="104"/>
  <c r="S91" i="104" s="1"/>
  <c r="AJ21" i="104"/>
  <c r="AJ82" i="104" s="1"/>
  <c r="BD21" i="104"/>
  <c r="BD82" i="104" s="1"/>
  <c r="AA14" i="104"/>
  <c r="AQ16" i="104"/>
  <c r="BF19" i="104"/>
  <c r="V17" i="104"/>
  <c r="AB17" i="104"/>
  <c r="AG17" i="104"/>
  <c r="AL17" i="104"/>
  <c r="AR17" i="104"/>
  <c r="AW17" i="104"/>
  <c r="BB17" i="104"/>
  <c r="BH17" i="104"/>
  <c r="AF38" i="104"/>
  <c r="AF99" i="104" s="1"/>
  <c r="BF35" i="104"/>
  <c r="BF96" i="104" s="1"/>
  <c r="BA34" i="104"/>
  <c r="BA95" i="104" s="1"/>
  <c r="AE38" i="104"/>
  <c r="AE99" i="104" s="1"/>
  <c r="BJ32" i="104"/>
  <c r="BJ93" i="104" s="1"/>
  <c r="AH33" i="104"/>
  <c r="AH94" i="104" s="1"/>
  <c r="T36" i="104"/>
  <c r="T97" i="104" s="1"/>
  <c r="Y33" i="104"/>
  <c r="Y94" i="104" s="1"/>
  <c r="AJ38" i="104"/>
  <c r="AJ99" i="104" s="1"/>
  <c r="AL38" i="104"/>
  <c r="AL99" i="104" s="1"/>
  <c r="AZ32" i="104"/>
  <c r="AZ93" i="104" s="1"/>
  <c r="N39" i="104"/>
  <c r="N100" i="104" s="1"/>
  <c r="AP32" i="104"/>
  <c r="AP93" i="104" s="1"/>
  <c r="P34" i="104"/>
  <c r="P95" i="104" s="1"/>
  <c r="AO40" i="104"/>
  <c r="AO101" i="104" s="1"/>
  <c r="AP28" i="104"/>
  <c r="AP89" i="104" s="1"/>
  <c r="AN33" i="104"/>
  <c r="AN94" i="104" s="1"/>
  <c r="V32" i="104"/>
  <c r="V93" i="104" s="1"/>
  <c r="AO39" i="104"/>
  <c r="AO100" i="104" s="1"/>
  <c r="AP40" i="104"/>
  <c r="AP101" i="104" s="1"/>
  <c r="AI28" i="104"/>
  <c r="AI89" i="104" s="1"/>
  <c r="AI27" i="104"/>
  <c r="AI88" i="104" s="1"/>
  <c r="O19" i="104"/>
  <c r="AT28" i="104"/>
  <c r="AT89" i="104" s="1"/>
  <c r="AN31" i="104"/>
  <c r="AN92" i="104" s="1"/>
  <c r="BJ42" i="104"/>
  <c r="BJ103" i="104" s="1"/>
  <c r="AJ27" i="104"/>
  <c r="AJ88" i="104" s="1"/>
  <c r="BI29" i="104"/>
  <c r="BI90" i="104" s="1"/>
  <c r="BC39" i="104"/>
  <c r="BC100" i="104" s="1"/>
  <c r="Z20" i="104"/>
  <c r="Z81" i="104" s="1"/>
  <c r="AV20" i="104"/>
  <c r="AV81" i="104" s="1"/>
  <c r="AL14" i="104"/>
  <c r="AX36" i="104"/>
  <c r="AX97" i="104" s="1"/>
  <c r="AJ32" i="104"/>
  <c r="AJ93" i="104" s="1"/>
  <c r="AI32" i="104"/>
  <c r="AI93" i="104" s="1"/>
  <c r="R34" i="104"/>
  <c r="R95" i="104" s="1"/>
  <c r="BA28" i="104"/>
  <c r="BA89" i="104" s="1"/>
  <c r="BE20" i="104"/>
  <c r="BE81" i="104" s="1"/>
  <c r="AQ19" i="104"/>
  <c r="BI16" i="104"/>
  <c r="AR31" i="104"/>
  <c r="AR92" i="104" s="1"/>
  <c r="AZ41" i="104"/>
  <c r="AZ102" i="104" s="1"/>
  <c r="V30" i="104"/>
  <c r="V91" i="104" s="1"/>
  <c r="AW42" i="104"/>
  <c r="AW103" i="104" s="1"/>
  <c r="W30" i="104"/>
  <c r="W91" i="104" s="1"/>
  <c r="AF34" i="104"/>
  <c r="AF95" i="104" s="1"/>
  <c r="Q42" i="104"/>
  <c r="Q103" i="104" s="1"/>
  <c r="T40" i="104"/>
  <c r="T101" i="104" s="1"/>
  <c r="X21" i="104"/>
  <c r="X82" i="104" s="1"/>
  <c r="N26" i="104"/>
  <c r="N87" i="104" s="1"/>
  <c r="AQ28" i="104"/>
  <c r="AQ89" i="104" s="1"/>
  <c r="BI20" i="104"/>
  <c r="BI81" i="104" s="1"/>
  <c r="AV19" i="104"/>
  <c r="AC39" i="104"/>
  <c r="AC100" i="104" s="1"/>
  <c r="BA40" i="104"/>
  <c r="BA101" i="104" s="1"/>
  <c r="AP21" i="104"/>
  <c r="AP82" i="104" s="1"/>
  <c r="AH16" i="104"/>
  <c r="BH16" i="104"/>
  <c r="AH35" i="104"/>
  <c r="AH96" i="104" s="1"/>
  <c r="AA30" i="104"/>
  <c r="AA91" i="104" s="1"/>
  <c r="BJ20" i="104"/>
  <c r="BJ81" i="104" s="1"/>
  <c r="AV16" i="104"/>
  <c r="AE32" i="104"/>
  <c r="AE93" i="104" s="1"/>
  <c r="AV39" i="104"/>
  <c r="AV100" i="104" s="1"/>
  <c r="AN20" i="104"/>
  <c r="AN81" i="104" s="1"/>
  <c r="AH19" i="104"/>
  <c r="BG14" i="104"/>
  <c r="AC17" i="104"/>
  <c r="AN17" i="104"/>
  <c r="AX17" i="104"/>
  <c r="BI17" i="104"/>
  <c r="AB41" i="104"/>
  <c r="AB102" i="104" s="1"/>
  <c r="Z34" i="104"/>
  <c r="Z95" i="104" s="1"/>
  <c r="R40" i="104"/>
  <c r="R101" i="104" s="1"/>
  <c r="BI33" i="104"/>
  <c r="BI94" i="104" s="1"/>
  <c r="BI32" i="104"/>
  <c r="BI93" i="104" s="1"/>
  <c r="AX38" i="104"/>
  <c r="AX99" i="104" s="1"/>
  <c r="AF39" i="104"/>
  <c r="AF100" i="104" s="1"/>
  <c r="BB33" i="104"/>
  <c r="BB94" i="104" s="1"/>
  <c r="T21" i="104"/>
  <c r="T82" i="104" s="1"/>
  <c r="AH37" i="104"/>
  <c r="AH98" i="104" s="1"/>
  <c r="BI38" i="104"/>
  <c r="BI99" i="104" s="1"/>
  <c r="BF41" i="104"/>
  <c r="BF102" i="104" s="1"/>
  <c r="T34" i="104"/>
  <c r="T95" i="104" s="1"/>
  <c r="AU28" i="104"/>
  <c r="AU89" i="104" s="1"/>
  <c r="BJ31" i="104"/>
  <c r="BJ92" i="104" s="1"/>
  <c r="Z39" i="104"/>
  <c r="Z100" i="104" s="1"/>
  <c r="BG28" i="104"/>
  <c r="BG89" i="104" s="1"/>
  <c r="AG34" i="104"/>
  <c r="AG95" i="104" s="1"/>
  <c r="AJ34" i="104"/>
  <c r="AJ95" i="104" s="1"/>
  <c r="AX39" i="104"/>
  <c r="AX100" i="104" s="1"/>
  <c r="AQ42" i="104"/>
  <c r="AQ103" i="104" s="1"/>
  <c r="BI30" i="104"/>
  <c r="BI91" i="104" s="1"/>
  <c r="AJ33" i="104"/>
  <c r="AJ94" i="104" s="1"/>
  <c r="AZ21" i="104"/>
  <c r="AZ82" i="104" s="1"/>
  <c r="Z19" i="104"/>
  <c r="BB16" i="104"/>
  <c r="Y36" i="104"/>
  <c r="Y97" i="104" s="1"/>
  <c r="AO28" i="104"/>
  <c r="AO89" i="104" s="1"/>
  <c r="T42" i="104"/>
  <c r="T103" i="104" s="1"/>
  <c r="AL21" i="104"/>
  <c r="AL82" i="104" s="1"/>
  <c r="Y42" i="104"/>
  <c r="Y103" i="104" s="1"/>
  <c r="BF34" i="104"/>
  <c r="BF95" i="104" s="1"/>
  <c r="AO42" i="104"/>
  <c r="AO103" i="104" s="1"/>
  <c r="AO27" i="104"/>
  <c r="AO88" i="104" s="1"/>
  <c r="BG37" i="104"/>
  <c r="BG98" i="104" s="1"/>
  <c r="AA36" i="104"/>
  <c r="AA97" i="104" s="1"/>
  <c r="Q31" i="104"/>
  <c r="Q92" i="104" s="1"/>
  <c r="V37" i="104"/>
  <c r="V98" i="104" s="1"/>
  <c r="AS28" i="104"/>
  <c r="AS89" i="104" s="1"/>
  <c r="AL28" i="104"/>
  <c r="AL89" i="104" s="1"/>
  <c r="BC32" i="104"/>
  <c r="BC93" i="104" s="1"/>
  <c r="AU29" i="104"/>
  <c r="AU90" i="104" s="1"/>
  <c r="AT38" i="104"/>
  <c r="AT99" i="104" s="1"/>
  <c r="AU33" i="104"/>
  <c r="AU94" i="104" s="1"/>
  <c r="AJ28" i="104"/>
  <c r="AJ89" i="104" s="1"/>
  <c r="AW28" i="104"/>
  <c r="AW89" i="104" s="1"/>
  <c r="Y19" i="104"/>
  <c r="AY14" i="104"/>
  <c r="AW34" i="104"/>
  <c r="AW95" i="104" s="1"/>
  <c r="U39" i="104"/>
  <c r="U100" i="104" s="1"/>
  <c r="V39" i="104"/>
  <c r="V100" i="104" s="1"/>
  <c r="AR42" i="104"/>
  <c r="AR103" i="104" s="1"/>
  <c r="AI21" i="104"/>
  <c r="AI82" i="104" s="1"/>
  <c r="AC19" i="104"/>
  <c r="BB14" i="104"/>
  <c r="AS42" i="104"/>
  <c r="AS103" i="104" s="1"/>
  <c r="AL36" i="104"/>
  <c r="AL97" i="104" s="1"/>
  <c r="Q38" i="104"/>
  <c r="Q99" i="104" s="1"/>
  <c r="X27" i="104"/>
  <c r="X88" i="104" s="1"/>
  <c r="AI37" i="104"/>
  <c r="AI98" i="104" s="1"/>
  <c r="AS35" i="104"/>
  <c r="AS96" i="104" s="1"/>
  <c r="W31" i="104"/>
  <c r="W92" i="104" s="1"/>
  <c r="O30" i="104"/>
  <c r="O91" i="104" s="1"/>
  <c r="X31" i="104"/>
  <c r="X92" i="104" s="1"/>
  <c r="AI20" i="104"/>
  <c r="AI81" i="104" s="1"/>
  <c r="S36" i="104"/>
  <c r="S97" i="104" s="1"/>
  <c r="AI39" i="104"/>
  <c r="AI100" i="104" s="1"/>
  <c r="AO20" i="104"/>
  <c r="AO81" i="104" s="1"/>
  <c r="AH14" i="104"/>
  <c r="BJ19" i="104"/>
  <c r="W37" i="104"/>
  <c r="W98" i="104" s="1"/>
  <c r="BK29" i="104"/>
  <c r="BK90" i="104" s="1"/>
  <c r="BJ21" i="104"/>
  <c r="BJ82" i="104" s="1"/>
  <c r="AU16" i="104"/>
  <c r="BK33" i="104"/>
  <c r="BK94" i="104" s="1"/>
  <c r="Y30" i="104"/>
  <c r="Y91" i="104" s="1"/>
  <c r="AQ20" i="104"/>
  <c r="AQ81" i="104" s="1"/>
  <c r="AI14" i="104"/>
  <c r="BI14" i="104"/>
  <c r="Q16" i="104"/>
  <c r="Y27" i="104"/>
  <c r="Y88" i="104" s="1"/>
  <c r="BH20" i="104"/>
  <c r="BH81" i="104" s="1"/>
  <c r="AT14" i="104"/>
  <c r="X17" i="104"/>
  <c r="AH17" i="104"/>
  <c r="AS17" i="104"/>
  <c r="BD17" i="104"/>
  <c r="AN42" i="104"/>
  <c r="AN103" i="104" s="1"/>
  <c r="Q34" i="104"/>
  <c r="Q95" i="104" s="1"/>
  <c r="AT34" i="104"/>
  <c r="AT95" i="104" s="1"/>
  <c r="AP33" i="104"/>
  <c r="AP94" i="104" s="1"/>
  <c r="AP34" i="104"/>
  <c r="AP95" i="104" s="1"/>
  <c r="AF41" i="104"/>
  <c r="AF102" i="104" s="1"/>
  <c r="N32" i="104"/>
  <c r="N93" i="104" s="1"/>
  <c r="X37" i="104"/>
  <c r="X98" i="104" s="1"/>
  <c r="BE28" i="104"/>
  <c r="BE89" i="104" s="1"/>
  <c r="BB30" i="104"/>
  <c r="BB91" i="104" s="1"/>
  <c r="BC29" i="104"/>
  <c r="BC90" i="104" s="1"/>
  <c r="AY33" i="104"/>
  <c r="AY94" i="104" s="1"/>
  <c r="Z31" i="104"/>
  <c r="Z92" i="104" s="1"/>
  <c r="AO29" i="104"/>
  <c r="AO90" i="104" s="1"/>
  <c r="AW41" i="104"/>
  <c r="AW102" i="104" s="1"/>
  <c r="BF29" i="104"/>
  <c r="BF90" i="104" s="1"/>
  <c r="BJ27" i="104"/>
  <c r="BJ88" i="104" s="1"/>
  <c r="AX37" i="104"/>
  <c r="AX98" i="104" s="1"/>
  <c r="N13" i="104"/>
  <c r="BK31" i="104"/>
  <c r="BK92" i="104" s="1"/>
  <c r="U37" i="104"/>
  <c r="U98" i="104" s="1"/>
  <c r="BD41" i="104"/>
  <c r="BD102" i="104" s="1"/>
  <c r="AC20" i="104"/>
  <c r="AC81" i="104" s="1"/>
  <c r="AM14" i="104"/>
  <c r="AW37" i="104"/>
  <c r="AW98" i="104" s="1"/>
  <c r="BI40" i="104"/>
  <c r="BI101" i="104" s="1"/>
  <c r="AV27" i="104"/>
  <c r="AV88" i="104" s="1"/>
  <c r="AM29" i="104"/>
  <c r="AM90" i="104" s="1"/>
  <c r="BG20" i="104"/>
  <c r="BG81" i="104" s="1"/>
  <c r="BJ14" i="104"/>
  <c r="AV41" i="104"/>
  <c r="AV102" i="104" s="1"/>
  <c r="AV32" i="104"/>
  <c r="AV93" i="104" s="1"/>
  <c r="AB33" i="104"/>
  <c r="AB94" i="104" s="1"/>
  <c r="BC27" i="104"/>
  <c r="BC88" i="104" s="1"/>
  <c r="AX32" i="104"/>
  <c r="AX93" i="104" s="1"/>
  <c r="AT20" i="104"/>
  <c r="AT81" i="104" s="1"/>
  <c r="BK42" i="104"/>
  <c r="BK103" i="104" s="1"/>
  <c r="AA28" i="104"/>
  <c r="AA89" i="104" s="1"/>
  <c r="AX14" i="104"/>
  <c r="R32" i="104"/>
  <c r="R93" i="104" s="1"/>
  <c r="AL16" i="104"/>
  <c r="BE36" i="104"/>
  <c r="BE97" i="104" s="1"/>
  <c r="V14" i="104"/>
  <c r="Y17" i="104"/>
  <c r="AT17" i="104"/>
  <c r="AP36" i="104"/>
  <c r="AP97" i="104" s="1"/>
  <c r="AF19" i="104"/>
  <c r="BH37" i="104"/>
  <c r="BH98" i="104" s="1"/>
  <c r="X38" i="104"/>
  <c r="X99" i="104" s="1"/>
  <c r="R39" i="104"/>
  <c r="R100" i="104" s="1"/>
  <c r="Y34" i="104"/>
  <c r="Y95" i="104" s="1"/>
  <c r="AN28" i="104"/>
  <c r="AN89" i="104" s="1"/>
  <c r="AU38" i="104"/>
  <c r="AU99" i="104" s="1"/>
  <c r="W14" i="104"/>
  <c r="AY38" i="104"/>
  <c r="AY99" i="104" s="1"/>
  <c r="AT21" i="104"/>
  <c r="AT82" i="104" s="1"/>
  <c r="AH36" i="104"/>
  <c r="AH97" i="104" s="1"/>
  <c r="AQ30" i="104"/>
  <c r="AQ91" i="104" s="1"/>
  <c r="BA19" i="104"/>
  <c r="AA29" i="104"/>
  <c r="AA90" i="104" s="1"/>
  <c r="AJ19" i="104"/>
  <c r="AD17" i="104"/>
  <c r="AZ17" i="104"/>
  <c r="AK30" i="104"/>
  <c r="AK91" i="104" s="1"/>
  <c r="AR16" i="104"/>
  <c r="AO38" i="104"/>
  <c r="AO99" i="104" s="1"/>
  <c r="U29" i="104"/>
  <c r="U90" i="104" s="1"/>
  <c r="AV37" i="104"/>
  <c r="AV98" i="104" s="1"/>
  <c r="R28" i="104"/>
  <c r="R89" i="104" s="1"/>
  <c r="Y21" i="104"/>
  <c r="Y82" i="104" s="1"/>
  <c r="AY27" i="104"/>
  <c r="AY88" i="104" s="1"/>
  <c r="AJ14" i="104"/>
  <c r="U38" i="104"/>
  <c r="U99" i="104" s="1"/>
  <c r="W16" i="104"/>
  <c r="AL33" i="104"/>
  <c r="AL94" i="104" s="1"/>
  <c r="AU20" i="104"/>
  <c r="AU81" i="104" s="1"/>
  <c r="AA38" i="104"/>
  <c r="AA99" i="104" s="1"/>
  <c r="AP27" i="104"/>
  <c r="AP88" i="104" s="1"/>
  <c r="AW14" i="104"/>
  <c r="AJ17" i="104"/>
  <c r="BE17" i="104"/>
  <c r="AK20" i="104"/>
  <c r="AK81" i="104" s="1"/>
  <c r="BD14" i="104"/>
  <c r="AC41" i="104"/>
  <c r="AC102" i="104" s="1"/>
  <c r="AB38" i="104"/>
  <c r="AB99" i="104" s="1"/>
  <c r="AH41" i="104"/>
  <c r="AH102" i="104" s="1"/>
  <c r="AT35" i="104"/>
  <c r="AT96" i="104" s="1"/>
  <c r="AJ35" i="104"/>
  <c r="AJ96" i="104" s="1"/>
  <c r="BI27" i="104"/>
  <c r="BI88" i="104" s="1"/>
  <c r="AY19" i="104"/>
  <c r="AX35" i="104"/>
  <c r="AX96" i="104" s="1"/>
  <c r="AK14" i="104"/>
  <c r="X28" i="104"/>
  <c r="X89" i="104" s="1"/>
  <c r="Y14" i="104"/>
  <c r="AI35" i="104"/>
  <c r="AI96" i="104" s="1"/>
  <c r="AR20" i="104"/>
  <c r="AR81" i="104" s="1"/>
  <c r="T17" i="104"/>
  <c r="AO17" i="104"/>
  <c r="BK17" i="104"/>
  <c r="BK13" i="104"/>
  <c r="AH13" i="104"/>
  <c r="BI22" i="104"/>
  <c r="BI83" i="104" s="1"/>
  <c r="AV22" i="104"/>
  <c r="AV83" i="104" s="1"/>
  <c r="O22" i="104"/>
  <c r="O83" i="104" s="1"/>
  <c r="AD22" i="104"/>
  <c r="AD83" i="104" s="1"/>
  <c r="X13" i="104"/>
  <c r="BI13" i="104"/>
  <c r="AY13" i="104"/>
  <c r="AX22" i="104"/>
  <c r="AX83" i="104" s="1"/>
  <c r="AS22" i="104"/>
  <c r="AS83" i="104" s="1"/>
  <c r="AM13" i="104"/>
  <c r="AA22" i="104"/>
  <c r="AA83" i="104" s="1"/>
  <c r="T13" i="104"/>
  <c r="U13" i="104"/>
  <c r="AJ22" i="104"/>
  <c r="AJ83" i="104" s="1"/>
  <c r="O13" i="104"/>
  <c r="BF22" i="104"/>
  <c r="BF83" i="104" s="1"/>
  <c r="P13" i="104"/>
  <c r="AJ13" i="104"/>
  <c r="BE22" i="104"/>
  <c r="BE83" i="104" s="1"/>
  <c r="W13" i="104"/>
  <c r="Y22" i="104"/>
  <c r="Y83" i="104" s="1"/>
  <c r="AV13" i="104"/>
  <c r="BJ13" i="104"/>
  <c r="BH22" i="104"/>
  <c r="BH83" i="104" s="1"/>
  <c r="BB22" i="104"/>
  <c r="BB83" i="104" s="1"/>
  <c r="AR13" i="104"/>
  <c r="AO22" i="104"/>
  <c r="AO83" i="104" s="1"/>
  <c r="R13" i="104"/>
  <c r="AH22" i="104"/>
  <c r="AH83" i="104" s="1"/>
  <c r="BB13" i="104"/>
  <c r="AL13" i="104"/>
  <c r="AQ22" i="104"/>
  <c r="AQ83" i="104" s="1"/>
  <c r="AC13" i="104"/>
  <c r="AG22" i="104"/>
  <c r="AG83" i="104" s="1"/>
  <c r="BK22" i="104"/>
  <c r="BK83" i="104" s="1"/>
  <c r="AI13" i="104"/>
  <c r="AT22" i="104"/>
  <c r="AT83" i="104" s="1"/>
  <c r="BA13" i="104"/>
  <c r="AW13" i="104"/>
  <c r="X22" i="104"/>
  <c r="X83" i="104" s="1"/>
  <c r="AL22" i="104"/>
  <c r="AL83" i="104" s="1"/>
  <c r="AU13" i="104"/>
  <c r="W22" i="104"/>
  <c r="W83" i="104" s="1"/>
  <c r="T22" i="104"/>
  <c r="T83" i="104" s="1"/>
  <c r="AC22" i="104"/>
  <c r="AC83" i="104" s="1"/>
  <c r="AY22" i="104"/>
  <c r="AY83" i="104" s="1"/>
  <c r="BF13" i="104"/>
  <c r="AC24" i="104"/>
  <c r="AC85" i="104" s="1"/>
  <c r="AS24" i="104"/>
  <c r="AS85" i="104" s="1"/>
  <c r="AV24" i="104"/>
  <c r="AV85" i="104" s="1"/>
  <c r="BK23" i="104"/>
  <c r="BK84" i="104" s="1"/>
  <c r="BH24" i="104"/>
  <c r="BH85" i="104" s="1"/>
  <c r="AA24" i="104"/>
  <c r="AA85" i="104" s="1"/>
  <c r="BJ24" i="104"/>
  <c r="BJ85" i="104" s="1"/>
  <c r="O24" i="104"/>
  <c r="O85" i="104" s="1"/>
  <c r="AZ13" i="104"/>
  <c r="P22" i="104"/>
  <c r="P83" i="104" s="1"/>
  <c r="BH13" i="104"/>
  <c r="AB13" i="104"/>
  <c r="BE13" i="104"/>
  <c r="AH23" i="104"/>
  <c r="AH84" i="104" s="1"/>
  <c r="Z13" i="104"/>
  <c r="V13" i="104"/>
  <c r="AN13" i="104"/>
  <c r="AW22" i="104"/>
  <c r="AW83" i="104" s="1"/>
  <c r="AO23" i="104"/>
  <c r="AO84" i="104" s="1"/>
  <c r="S22" i="104"/>
  <c r="S83" i="104" s="1"/>
  <c r="AZ22" i="104"/>
  <c r="AZ83" i="104" s="1"/>
  <c r="BC22" i="104"/>
  <c r="BC83" i="104" s="1"/>
  <c r="AE13" i="104"/>
  <c r="BB23" i="104"/>
  <c r="BB84" i="104" s="1"/>
  <c r="AB22" i="104"/>
  <c r="AB83" i="104" s="1"/>
  <c r="V22" i="104"/>
  <c r="V83" i="104" s="1"/>
  <c r="AO13" i="104"/>
  <c r="BK15" i="104"/>
  <c r="AJ24" i="104"/>
  <c r="AJ85" i="104" s="1"/>
  <c r="BB24" i="104"/>
  <c r="BB85" i="104" s="1"/>
  <c r="AD24" i="104"/>
  <c r="AD85" i="104" s="1"/>
  <c r="BI24" i="104"/>
  <c r="BI85" i="104" s="1"/>
  <c r="AQ24" i="104"/>
  <c r="AQ85" i="104" s="1"/>
  <c r="AX24" i="104"/>
  <c r="AX85" i="104" s="1"/>
  <c r="AD13" i="104"/>
  <c r="AT23" i="104"/>
  <c r="AT84" i="104" s="1"/>
  <c r="AS23" i="104"/>
  <c r="AS84" i="104" s="1"/>
  <c r="AY23" i="104"/>
  <c r="AY84" i="104" s="1"/>
  <c r="AX23" i="104"/>
  <c r="AX84" i="104" s="1"/>
  <c r="AQ23" i="104"/>
  <c r="AQ84" i="104" s="1"/>
  <c r="AU22" i="104"/>
  <c r="AU83" i="104" s="1"/>
  <c r="BH23" i="104"/>
  <c r="BH84" i="104" s="1"/>
  <c r="AA13" i="104"/>
  <c r="T23" i="104"/>
  <c r="T84" i="104" s="1"/>
  <c r="AK13" i="104"/>
  <c r="AP13" i="104"/>
  <c r="BE23" i="104"/>
  <c r="BE84" i="104" s="1"/>
  <c r="AS13" i="104"/>
  <c r="AI22" i="104"/>
  <c r="AI83" i="104" s="1"/>
  <c r="AE22" i="104"/>
  <c r="AE83" i="104" s="1"/>
  <c r="BC13" i="104"/>
  <c r="BA22" i="104"/>
  <c r="BA83" i="104" s="1"/>
  <c r="U22" i="104"/>
  <c r="U83" i="104" s="1"/>
  <c r="AL24" i="104"/>
  <c r="AL85" i="104" s="1"/>
  <c r="AY24" i="104"/>
  <c r="AY85" i="104" s="1"/>
  <c r="AT24" i="104"/>
  <c r="AT85" i="104" s="1"/>
  <c r="Y24" i="104"/>
  <c r="Y85" i="104" s="1"/>
  <c r="X24" i="104"/>
  <c r="X85" i="104" s="1"/>
  <c r="AG24" i="104"/>
  <c r="AG85" i="104" s="1"/>
  <c r="BE24" i="104"/>
  <c r="BE85" i="104" s="1"/>
  <c r="T24" i="104"/>
  <c r="T85" i="104" s="1"/>
  <c r="AM22" i="104"/>
  <c r="AM83" i="104" s="1"/>
  <c r="W23" i="104"/>
  <c r="W84" i="104" s="1"/>
  <c r="BF23" i="104"/>
  <c r="BF84" i="104" s="1"/>
  <c r="AG13" i="104"/>
  <c r="O23" i="104"/>
  <c r="O84" i="104" s="1"/>
  <c r="BD13" i="104"/>
  <c r="BG22" i="104"/>
  <c r="BG83" i="104" s="1"/>
  <c r="AT13" i="104"/>
  <c r="Y13" i="104"/>
  <c r="BD22" i="104"/>
  <c r="BD83" i="104" s="1"/>
  <c r="AG23" i="104"/>
  <c r="AG84" i="104" s="1"/>
  <c r="AQ13" i="104"/>
  <c r="AN22" i="104"/>
  <c r="AN83" i="104" s="1"/>
  <c r="AA23" i="104"/>
  <c r="AA84" i="104" s="1"/>
  <c r="S13" i="104"/>
  <c r="AD23" i="104"/>
  <c r="AD84" i="104" s="1"/>
  <c r="AJ23" i="104"/>
  <c r="AJ84" i="104" s="1"/>
  <c r="BF24" i="104"/>
  <c r="BF85" i="104" s="1"/>
  <c r="AO24" i="104"/>
  <c r="AO85" i="104" s="1"/>
  <c r="W24" i="104"/>
  <c r="W85" i="104" s="1"/>
  <c r="BK18" i="104"/>
  <c r="AH24" i="104"/>
  <c r="AH85" i="104" s="1"/>
  <c r="BK24" i="104"/>
  <c r="BK85" i="104" s="1"/>
  <c r="AV23" i="104"/>
  <c r="AV84" i="104" s="1"/>
  <c r="Y23" i="104"/>
  <c r="Y84" i="104" s="1"/>
  <c r="X23" i="104"/>
  <c r="X84" i="104" s="1"/>
  <c r="BG13" i="104"/>
  <c r="AP22" i="104"/>
  <c r="AP83" i="104" s="1"/>
  <c r="AL23" i="104"/>
  <c r="AL84" i="104" s="1"/>
  <c r="AF13" i="104"/>
  <c r="AK22" i="104"/>
  <c r="AK83" i="104" s="1"/>
  <c r="AC23" i="104"/>
  <c r="AC84" i="104" s="1"/>
  <c r="AR22" i="104"/>
  <c r="AR83" i="104" s="1"/>
  <c r="AX13" i="104"/>
  <c r="Q22" i="104"/>
  <c r="Q83" i="104" s="1"/>
  <c r="BI23" i="104"/>
  <c r="BI84" i="104" s="1"/>
  <c r="Z22" i="104"/>
  <c r="Z83" i="104" s="1"/>
  <c r="AF22" i="104"/>
  <c r="AF83" i="104" s="1"/>
  <c r="BJ22" i="104"/>
  <c r="BJ83" i="104" s="1"/>
  <c r="R22" i="104"/>
  <c r="R83" i="104" s="1"/>
  <c r="V24" i="104"/>
  <c r="V85" i="104" s="1"/>
  <c r="Q24" i="104"/>
  <c r="Q85" i="104" s="1"/>
  <c r="Z24" i="104"/>
  <c r="Z85" i="104" s="1"/>
  <c r="AU24" i="104"/>
  <c r="AU85" i="104" s="1"/>
  <c r="AM23" i="104"/>
  <c r="AM84" i="104" s="1"/>
  <c r="AI23" i="104"/>
  <c r="AI84" i="104" s="1"/>
  <c r="BI18" i="104"/>
  <c r="AL18" i="104"/>
  <c r="BG23" i="104"/>
  <c r="BG84" i="104" s="1"/>
  <c r="Z23" i="104"/>
  <c r="Z84" i="104" s="1"/>
  <c r="AW18" i="104"/>
  <c r="AR18" i="104"/>
  <c r="O18" i="104"/>
  <c r="BF15" i="104"/>
  <c r="AM15" i="104"/>
  <c r="U23" i="104"/>
  <c r="U84" i="104" s="1"/>
  <c r="AM18" i="104"/>
  <c r="AI15" i="104"/>
  <c r="AI18" i="104"/>
  <c r="T15" i="104"/>
  <c r="BD23" i="104"/>
  <c r="BD84" i="104" s="1"/>
  <c r="U15" i="104"/>
  <c r="P18" i="104"/>
  <c r="AC18" i="104"/>
  <c r="BA23" i="104"/>
  <c r="BA84" i="104" s="1"/>
  <c r="AU23" i="104"/>
  <c r="AU84" i="104" s="1"/>
  <c r="AZ24" i="104"/>
  <c r="AZ85" i="104" s="1"/>
  <c r="AW24" i="104"/>
  <c r="AW85" i="104" s="1"/>
  <c r="R24" i="104"/>
  <c r="R85" i="104" s="1"/>
  <c r="AN24" i="104"/>
  <c r="AN85" i="104" s="1"/>
  <c r="AI24" i="104"/>
  <c r="AI85" i="104" s="1"/>
  <c r="U24" i="104"/>
  <c r="U85" i="104" s="1"/>
  <c r="AM24" i="104"/>
  <c r="AM85" i="104" s="1"/>
  <c r="BC24" i="104"/>
  <c r="BC85" i="104" s="1"/>
  <c r="V23" i="104"/>
  <c r="V84" i="104" s="1"/>
  <c r="AH18" i="104"/>
  <c r="P23" i="104"/>
  <c r="P84" i="104" s="1"/>
  <c r="BF18" i="104"/>
  <c r="BB18" i="104"/>
  <c r="AC15" i="104"/>
  <c r="AB23" i="104"/>
  <c r="AB84" i="104" s="1"/>
  <c r="R23" i="104"/>
  <c r="R84" i="104" s="1"/>
  <c r="W18" i="104"/>
  <c r="AE23" i="104"/>
  <c r="AE84" i="104" s="1"/>
  <c r="AK23" i="104"/>
  <c r="AK84" i="104" s="1"/>
  <c r="X18" i="104"/>
  <c r="AR15" i="104"/>
  <c r="AY15" i="104"/>
  <c r="P15" i="104"/>
  <c r="BA15" i="104"/>
  <c r="AV18" i="104"/>
  <c r="R18" i="104"/>
  <c r="AW23" i="104"/>
  <c r="AW84" i="104" s="1"/>
  <c r="X15" i="104"/>
  <c r="T18" i="104"/>
  <c r="AJ18" i="104"/>
  <c r="AF23" i="104"/>
  <c r="AF84" i="104" s="1"/>
  <c r="AF24" i="104"/>
  <c r="AF85" i="104" s="1"/>
  <c r="AB24" i="104"/>
  <c r="AB85" i="104" s="1"/>
  <c r="S24" i="104"/>
  <c r="S85" i="104" s="1"/>
  <c r="AP24" i="104"/>
  <c r="AP85" i="104" s="1"/>
  <c r="AK24" i="104"/>
  <c r="AK85" i="104" s="1"/>
  <c r="AR24" i="104"/>
  <c r="AR85" i="104" s="1"/>
  <c r="S23" i="104"/>
  <c r="S84" i="104" s="1"/>
  <c r="Q13" i="104"/>
  <c r="BJ23" i="104"/>
  <c r="BJ84" i="104" s="1"/>
  <c r="AP23" i="104"/>
  <c r="AP84" i="104" s="1"/>
  <c r="AJ15" i="104"/>
  <c r="AL15" i="104"/>
  <c r="BB15" i="104"/>
  <c r="AN23" i="104"/>
  <c r="AN84" i="104" s="1"/>
  <c r="AH15" i="104"/>
  <c r="AY18" i="104"/>
  <c r="AV15" i="104"/>
  <c r="O15" i="104"/>
  <c r="BI15" i="104"/>
  <c r="BA18" i="104"/>
  <c r="Q23" i="104"/>
  <c r="Q84" i="104" s="1"/>
  <c r="U18" i="104"/>
  <c r="AR23" i="104"/>
  <c r="AR84" i="104" s="1"/>
  <c r="BG24" i="104"/>
  <c r="BG85" i="104" s="1"/>
  <c r="BD24" i="104"/>
  <c r="BD85" i="104" s="1"/>
  <c r="BA24" i="104"/>
  <c r="BA85" i="104" s="1"/>
  <c r="AE24" i="104"/>
  <c r="AE85" i="104" s="1"/>
  <c r="AZ23" i="104"/>
  <c r="AZ84" i="104" s="1"/>
  <c r="W15" i="104"/>
  <c r="AU15" i="104"/>
  <c r="AW15" i="104"/>
  <c r="BC23" i="104"/>
  <c r="BC84" i="104" s="1"/>
  <c r="R15" i="104"/>
  <c r="AU18" i="104"/>
  <c r="P24" i="104"/>
  <c r="P85" i="104" s="1"/>
  <c r="AQ18" i="104"/>
  <c r="AB18" i="104"/>
  <c r="AZ15" i="104"/>
  <c r="AS18" i="104"/>
  <c r="BH18" i="104"/>
  <c r="AO18" i="104"/>
  <c r="AZ18" i="104"/>
  <c r="Q15" i="104"/>
  <c r="AF18" i="104"/>
  <c r="AP15" i="104"/>
  <c r="AG18" i="104"/>
  <c r="BH15" i="104"/>
  <c r="BD18" i="104"/>
  <c r="BJ15" i="104"/>
  <c r="AB15" i="104"/>
  <c r="Y15" i="104"/>
  <c r="BD15" i="104"/>
  <c r="AS15" i="104"/>
  <c r="Y18" i="104"/>
  <c r="BG18" i="104"/>
  <c r="AK18" i="104"/>
  <c r="BG15" i="104"/>
  <c r="BE15" i="104"/>
  <c r="Z18" i="104"/>
  <c r="S18" i="104"/>
  <c r="V15" i="104"/>
  <c r="AA15" i="104"/>
  <c r="AN15" i="104"/>
  <c r="AG15" i="104"/>
  <c r="Z15" i="104"/>
  <c r="AO15" i="104"/>
  <c r="AE18" i="104"/>
  <c r="AD18" i="104"/>
  <c r="AQ15" i="104"/>
  <c r="AF15" i="104"/>
  <c r="BK26" i="104"/>
  <c r="BK87" i="104" s="1"/>
  <c r="BC15" i="104"/>
  <c r="V18" i="104"/>
  <c r="BE18" i="104"/>
  <c r="AN18" i="104"/>
  <c r="BC18" i="104"/>
  <c r="BK25" i="104"/>
  <c r="BK86" i="104" s="1"/>
  <c r="AK15" i="104"/>
  <c r="AD15" i="104"/>
  <c r="Q18" i="104"/>
  <c r="AX15" i="104"/>
  <c r="AP18" i="104"/>
  <c r="AT15" i="104"/>
  <c r="S15" i="104"/>
  <c r="BJ18" i="104"/>
  <c r="AE15" i="104"/>
  <c r="AT18" i="104"/>
  <c r="AA18" i="104"/>
  <c r="AX18" i="104"/>
  <c r="AV25" i="104"/>
  <c r="AV86" i="104" s="1"/>
  <c r="AW26" i="104"/>
  <c r="AW87" i="104" s="1"/>
  <c r="AC25" i="104"/>
  <c r="AC86" i="104" s="1"/>
  <c r="AW25" i="104"/>
  <c r="AW86" i="104" s="1"/>
  <c r="AR25" i="104"/>
  <c r="AR86" i="104" s="1"/>
  <c r="X26" i="104"/>
  <c r="X87" i="104" s="1"/>
  <c r="AM25" i="104"/>
  <c r="AM86" i="104" s="1"/>
  <c r="U26" i="104"/>
  <c r="U87" i="104" s="1"/>
  <c r="AU25" i="104"/>
  <c r="AU86" i="104" s="1"/>
  <c r="AU26" i="104"/>
  <c r="AU87" i="104" s="1"/>
  <c r="BI25" i="104"/>
  <c r="BI86" i="104" s="1"/>
  <c r="U25" i="104"/>
  <c r="U86" i="104" s="1"/>
  <c r="BB26" i="104"/>
  <c r="BB87" i="104" s="1"/>
  <c r="P26" i="104"/>
  <c r="P87" i="104" s="1"/>
  <c r="R25" i="104"/>
  <c r="R86" i="104" s="1"/>
  <c r="T25" i="104"/>
  <c r="T86" i="104" s="1"/>
  <c r="BB25" i="104"/>
  <c r="BB86" i="104" s="1"/>
  <c r="AC26" i="104"/>
  <c r="AC87" i="104" s="1"/>
  <c r="AJ25" i="104"/>
  <c r="AJ86" i="104" s="1"/>
  <c r="AL25" i="104"/>
  <c r="AL86" i="104" s="1"/>
  <c r="AH25" i="104"/>
  <c r="AH86" i="104" s="1"/>
  <c r="AI25" i="104"/>
  <c r="AI86" i="104" s="1"/>
  <c r="BI26" i="104"/>
  <c r="BI87" i="104" s="1"/>
  <c r="W25" i="104"/>
  <c r="W86" i="104" s="1"/>
  <c r="BF25" i="104"/>
  <c r="BF86" i="104" s="1"/>
  <c r="AL26" i="104"/>
  <c r="AL87" i="104" s="1"/>
  <c r="BF26" i="104"/>
  <c r="BF87" i="104" s="1"/>
  <c r="AR26" i="104"/>
  <c r="AR87" i="104" s="1"/>
  <c r="AJ26" i="104"/>
  <c r="AJ87" i="104" s="1"/>
  <c r="P25" i="104"/>
  <c r="P86" i="104" s="1"/>
  <c r="BA26" i="104"/>
  <c r="BA87" i="104" s="1"/>
  <c r="BA25" i="104"/>
  <c r="BA86" i="104" s="1"/>
  <c r="O26" i="104"/>
  <c r="O87" i="104" s="1"/>
  <c r="R26" i="104"/>
  <c r="R87" i="104" s="1"/>
  <c r="X25" i="104"/>
  <c r="X86" i="104" s="1"/>
  <c r="AH26" i="104"/>
  <c r="AH87" i="104" s="1"/>
  <c r="AI26" i="104"/>
  <c r="AI87" i="104" s="1"/>
  <c r="O25" i="104"/>
  <c r="O86" i="104" s="1"/>
  <c r="AM26" i="104"/>
  <c r="AM87" i="104" s="1"/>
  <c r="W26" i="104"/>
  <c r="W87" i="104" s="1"/>
  <c r="AY26" i="104"/>
  <c r="AY87" i="104" s="1"/>
  <c r="AY25" i="104"/>
  <c r="AY86" i="104" s="1"/>
  <c r="T26" i="104"/>
  <c r="T87" i="104" s="1"/>
  <c r="AV26" i="104"/>
  <c r="AV87" i="104" s="1"/>
  <c r="Q53" i="104" l="1"/>
  <c r="Y53" i="104"/>
  <c r="AP53" i="104"/>
  <c r="AC53" i="104"/>
  <c r="P53" i="104"/>
  <c r="U53" i="104"/>
  <c r="X53" i="104"/>
  <c r="BG53" i="104"/>
  <c r="S53" i="104"/>
  <c r="AS53" i="104"/>
  <c r="V53" i="104"/>
  <c r="AB53" i="104"/>
  <c r="BF53" i="104"/>
  <c r="AW53" i="104"/>
  <c r="AL53" i="104"/>
  <c r="BJ53" i="104"/>
  <c r="O53" i="104"/>
  <c r="AY53" i="104"/>
  <c r="BK53" i="104"/>
  <c r="AX53" i="104"/>
  <c r="AF53" i="104"/>
  <c r="BD53" i="104"/>
  <c r="BC53" i="104"/>
  <c r="AA53" i="104"/>
  <c r="AD53" i="104"/>
  <c r="AO53" i="104"/>
  <c r="AE53" i="104"/>
  <c r="Z53" i="104"/>
  <c r="BH53" i="104"/>
  <c r="AU53" i="104"/>
  <c r="BA53" i="104"/>
  <c r="BB53" i="104"/>
  <c r="AR53" i="104"/>
  <c r="AV53" i="104"/>
  <c r="AJ53" i="104"/>
  <c r="AM53" i="104"/>
  <c r="BI53" i="104"/>
  <c r="N53" i="104"/>
  <c r="AQ53" i="104"/>
  <c r="AT53" i="104"/>
  <c r="AG53" i="104"/>
  <c r="AK53" i="104"/>
  <c r="AN53" i="104"/>
  <c r="BE53" i="104"/>
  <c r="AZ53" i="104"/>
  <c r="AI53" i="104"/>
  <c r="R53" i="104"/>
  <c r="W53" i="104"/>
  <c r="T53" i="104"/>
  <c r="AH53" i="104"/>
  <c r="W63" i="104" l="1"/>
  <c r="W65" i="104" s="1"/>
  <c r="W79" i="104" s="1"/>
  <c r="AT63" i="104"/>
  <c r="AT66" i="104" s="1"/>
  <c r="AT80" i="104" s="1"/>
  <c r="BB63" i="104"/>
  <c r="BB64" i="104" s="1"/>
  <c r="BB78" i="104" s="1"/>
  <c r="AA63" i="104"/>
  <c r="AA65" i="104" s="1"/>
  <c r="AA79" i="104" s="1"/>
  <c r="BJ63" i="104"/>
  <c r="BJ65" i="104" s="1"/>
  <c r="BJ79" i="104" s="1"/>
  <c r="AC63" i="104"/>
  <c r="AC64" i="104" s="1"/>
  <c r="AC78" i="104" s="1"/>
  <c r="R63" i="104"/>
  <c r="R64" i="104" s="1"/>
  <c r="R78" i="104" s="1"/>
  <c r="AQ63" i="104"/>
  <c r="AQ66" i="104" s="1"/>
  <c r="AQ80" i="104" s="1"/>
  <c r="BA63" i="104"/>
  <c r="BA65" i="104" s="1"/>
  <c r="BA79" i="104" s="1"/>
  <c r="BC63" i="104"/>
  <c r="BC65" i="104" s="1"/>
  <c r="BC79" i="104" s="1"/>
  <c r="BK63" i="104"/>
  <c r="BK64" i="104" s="1"/>
  <c r="BK78" i="104" s="1"/>
  <c r="V63" i="104"/>
  <c r="V65" i="104" s="1"/>
  <c r="V79" i="104" s="1"/>
  <c r="AP63" i="104"/>
  <c r="AP64" i="104" s="1"/>
  <c r="AP78" i="104" s="1"/>
  <c r="AH63" i="104"/>
  <c r="AI63" i="104"/>
  <c r="AI66" i="104" s="1"/>
  <c r="AI80" i="104" s="1"/>
  <c r="AK63" i="104"/>
  <c r="AK65" i="104" s="1"/>
  <c r="AK79" i="104" s="1"/>
  <c r="N63" i="104"/>
  <c r="N66" i="104" s="1"/>
  <c r="N80" i="104" s="1"/>
  <c r="AV63" i="104"/>
  <c r="AV65" i="104" s="1"/>
  <c r="AV79" i="104" s="1"/>
  <c r="AU63" i="104"/>
  <c r="AU66" i="104" s="1"/>
  <c r="AU80" i="104" s="1"/>
  <c r="AO63" i="104"/>
  <c r="AO65" i="104" s="1"/>
  <c r="AO79" i="104" s="1"/>
  <c r="BD63" i="104"/>
  <c r="BD65" i="104" s="1"/>
  <c r="BD79" i="104" s="1"/>
  <c r="AY63" i="104"/>
  <c r="AY65" i="104" s="1"/>
  <c r="AY79" i="104" s="1"/>
  <c r="AW63" i="104"/>
  <c r="AW64" i="104" s="1"/>
  <c r="AW78" i="104" s="1"/>
  <c r="AS63" i="104"/>
  <c r="AS65" i="104" s="1"/>
  <c r="AS79" i="104" s="1"/>
  <c r="U63" i="104"/>
  <c r="U64" i="104" s="1"/>
  <c r="U78" i="104" s="1"/>
  <c r="Y63" i="104"/>
  <c r="BE63" i="104"/>
  <c r="BE65" i="104" s="1"/>
  <c r="BE79" i="104" s="1"/>
  <c r="AM63" i="104"/>
  <c r="AM65" i="104" s="1"/>
  <c r="AM79" i="104" s="1"/>
  <c r="Z63" i="104"/>
  <c r="Z66" i="104" s="1"/>
  <c r="Z80" i="104" s="1"/>
  <c r="AX63" i="104"/>
  <c r="AX64" i="104" s="1"/>
  <c r="AX78" i="104" s="1"/>
  <c r="AB63" i="104"/>
  <c r="AB66" i="104" s="1"/>
  <c r="AB80" i="104" s="1"/>
  <c r="BG63" i="104"/>
  <c r="BG65" i="104" s="1"/>
  <c r="BG79" i="104" s="1"/>
  <c r="AN63" i="104"/>
  <c r="AN66" i="104" s="1"/>
  <c r="AN80" i="104" s="1"/>
  <c r="AJ63" i="104"/>
  <c r="AJ65" i="104" s="1"/>
  <c r="AJ79" i="104" s="1"/>
  <c r="AE63" i="104"/>
  <c r="AE64" i="104" s="1"/>
  <c r="AE78" i="104" s="1"/>
  <c r="AL63" i="104"/>
  <c r="AL64" i="104" s="1"/>
  <c r="AL78" i="104" s="1"/>
  <c r="X63" i="104"/>
  <c r="X66" i="104" s="1"/>
  <c r="X80" i="104" s="1"/>
  <c r="T63" i="104"/>
  <c r="T65" i="104" s="1"/>
  <c r="T79" i="104" s="1"/>
  <c r="AZ63" i="104"/>
  <c r="AZ66" i="104" s="1"/>
  <c r="AZ80" i="104" s="1"/>
  <c r="AG63" i="104"/>
  <c r="AG66" i="104" s="1"/>
  <c r="AG80" i="104" s="1"/>
  <c r="BI63" i="104"/>
  <c r="BI64" i="104" s="1"/>
  <c r="BI78" i="104" s="1"/>
  <c r="AR63" i="104"/>
  <c r="BH63" i="104"/>
  <c r="BH66" i="104" s="1"/>
  <c r="BH80" i="104" s="1"/>
  <c r="AD63" i="104"/>
  <c r="AD64" i="104" s="1"/>
  <c r="AD78" i="104" s="1"/>
  <c r="AF63" i="104"/>
  <c r="AF64" i="104" s="1"/>
  <c r="AF78" i="104" s="1"/>
  <c r="O63" i="104"/>
  <c r="O65" i="104" s="1"/>
  <c r="O79" i="104" s="1"/>
  <c r="BF63" i="104"/>
  <c r="BF66" i="104" s="1"/>
  <c r="BF80" i="104" s="1"/>
  <c r="S63" i="104"/>
  <c r="S66" i="104" s="1"/>
  <c r="S80" i="104" s="1"/>
  <c r="P63" i="104"/>
  <c r="P65" i="104" s="1"/>
  <c r="P79" i="104" s="1"/>
  <c r="Q63" i="104"/>
  <c r="Q65" i="104" s="1"/>
  <c r="Q79" i="104" s="1"/>
  <c r="W66" i="104"/>
  <c r="W80" i="104" s="1"/>
  <c r="W64" i="104"/>
  <c r="W78" i="104" s="1"/>
  <c r="N64" i="104"/>
  <c r="N78" i="104" s="1"/>
  <c r="BD66" i="104"/>
  <c r="BD80" i="104" s="1"/>
  <c r="BJ66" i="104"/>
  <c r="BJ80" i="104" s="1"/>
  <c r="U66" i="104"/>
  <c r="U80" i="104" s="1"/>
  <c r="BI66" i="104"/>
  <c r="BI80" i="104" s="1"/>
  <c r="BA66" i="104"/>
  <c r="BA80" i="104" s="1"/>
  <c r="BA64" i="104"/>
  <c r="BA78" i="104" s="1"/>
  <c r="AP66" i="104"/>
  <c r="AP80" i="104" s="1"/>
  <c r="AH56" i="104"/>
  <c r="AH76" i="104" s="1"/>
  <c r="AH55" i="104"/>
  <c r="AH75" i="104" s="1"/>
  <c r="AH57" i="104"/>
  <c r="AH77" i="104" s="1"/>
  <c r="W55" i="104"/>
  <c r="W75" i="104" s="1"/>
  <c r="W57" i="104"/>
  <c r="W77" i="104" s="1"/>
  <c r="W56" i="104"/>
  <c r="W76" i="104" s="1"/>
  <c r="AI55" i="104"/>
  <c r="AI75" i="104" s="1"/>
  <c r="AI57" i="104"/>
  <c r="AI77" i="104" s="1"/>
  <c r="AI56" i="104"/>
  <c r="AI76" i="104" s="1"/>
  <c r="BE55" i="104"/>
  <c r="BE75" i="104" s="1"/>
  <c r="BE56" i="104"/>
  <c r="BE76" i="104" s="1"/>
  <c r="BE57" i="104"/>
  <c r="BE77" i="104" s="1"/>
  <c r="AK55" i="104"/>
  <c r="AK75" i="104" s="1"/>
  <c r="AK56" i="104"/>
  <c r="AK76" i="104" s="1"/>
  <c r="AK57" i="104"/>
  <c r="AK77" i="104" s="1"/>
  <c r="AT56" i="104"/>
  <c r="AT76" i="104" s="1"/>
  <c r="AT57" i="104"/>
  <c r="AT77" i="104" s="1"/>
  <c r="AT55" i="104"/>
  <c r="AT75" i="104" s="1"/>
  <c r="N56" i="104"/>
  <c r="N76" i="104" s="1"/>
  <c r="N57" i="104"/>
  <c r="N77" i="104" s="1"/>
  <c r="N55" i="104"/>
  <c r="N75" i="104" s="1"/>
  <c r="AM55" i="104"/>
  <c r="AM75" i="104" s="1"/>
  <c r="AM56" i="104"/>
  <c r="AM76" i="104" s="1"/>
  <c r="AM57" i="104"/>
  <c r="AM77" i="104" s="1"/>
  <c r="AV57" i="104"/>
  <c r="AV77" i="104" s="1"/>
  <c r="AV55" i="104"/>
  <c r="AV75" i="104" s="1"/>
  <c r="AV56" i="104"/>
  <c r="AV76" i="104" s="1"/>
  <c r="BB56" i="104"/>
  <c r="BB76" i="104" s="1"/>
  <c r="BB57" i="104"/>
  <c r="BB77" i="104" s="1"/>
  <c r="BB55" i="104"/>
  <c r="BB75" i="104" s="1"/>
  <c r="AU55" i="104"/>
  <c r="AU75" i="104" s="1"/>
  <c r="AU56" i="104"/>
  <c r="AU76" i="104" s="1"/>
  <c r="AU57" i="104"/>
  <c r="AU77" i="104" s="1"/>
  <c r="Z56" i="104"/>
  <c r="Z76" i="104" s="1"/>
  <c r="Z57" i="104"/>
  <c r="Z77" i="104" s="1"/>
  <c r="Z55" i="104"/>
  <c r="Z75" i="104" s="1"/>
  <c r="AO57" i="104"/>
  <c r="AO77" i="104" s="1"/>
  <c r="AO55" i="104"/>
  <c r="AO75" i="104" s="1"/>
  <c r="AO56" i="104"/>
  <c r="AO76" i="104" s="1"/>
  <c r="AA55" i="104"/>
  <c r="AA75" i="104" s="1"/>
  <c r="AA56" i="104"/>
  <c r="AA76" i="104" s="1"/>
  <c r="AA57" i="104"/>
  <c r="AA77" i="104" s="1"/>
  <c r="BD57" i="104"/>
  <c r="BD77" i="104" s="1"/>
  <c r="BD56" i="104"/>
  <c r="BD76" i="104" s="1"/>
  <c r="BD55" i="104"/>
  <c r="BD75" i="104" s="1"/>
  <c r="AX56" i="104"/>
  <c r="AX76" i="104" s="1"/>
  <c r="AX57" i="104"/>
  <c r="AX77" i="104" s="1"/>
  <c r="AX55" i="104"/>
  <c r="AX75" i="104" s="1"/>
  <c r="AY55" i="104"/>
  <c r="AY75" i="104" s="1"/>
  <c r="AY56" i="104"/>
  <c r="AY76" i="104" s="1"/>
  <c r="AY57" i="104"/>
  <c r="AY77" i="104" s="1"/>
  <c r="BJ56" i="104"/>
  <c r="BJ76" i="104" s="1"/>
  <c r="BJ57" i="104"/>
  <c r="BJ77" i="104" s="1"/>
  <c r="BJ55" i="104"/>
  <c r="BJ75" i="104" s="1"/>
  <c r="AW57" i="104"/>
  <c r="AW77" i="104" s="1"/>
  <c r="AW55" i="104"/>
  <c r="AW75" i="104" s="1"/>
  <c r="AW56" i="104"/>
  <c r="AW76" i="104" s="1"/>
  <c r="AB57" i="104"/>
  <c r="AB77" i="104" s="1"/>
  <c r="AB55" i="104"/>
  <c r="AB75" i="104" s="1"/>
  <c r="AB56" i="104"/>
  <c r="AB76" i="104" s="1"/>
  <c r="AS55" i="104"/>
  <c r="AS75" i="104" s="1"/>
  <c r="AS56" i="104"/>
  <c r="AS76" i="104" s="1"/>
  <c r="AS57" i="104"/>
  <c r="AS77" i="104" s="1"/>
  <c r="BG55" i="104"/>
  <c r="BG75" i="104" s="1"/>
  <c r="BG56" i="104"/>
  <c r="BG76" i="104" s="1"/>
  <c r="BG57" i="104"/>
  <c r="BG77" i="104" s="1"/>
  <c r="U55" i="104"/>
  <c r="U75" i="104" s="1"/>
  <c r="U57" i="104"/>
  <c r="U77" i="104" s="1"/>
  <c r="U56" i="104"/>
  <c r="U76" i="104" s="1"/>
  <c r="AC55" i="104"/>
  <c r="AC75" i="104" s="1"/>
  <c r="AC57" i="104"/>
  <c r="AC77" i="104" s="1"/>
  <c r="AC56" i="104"/>
  <c r="AC76" i="104" s="1"/>
  <c r="Y56" i="104"/>
  <c r="Y76" i="104" s="1"/>
  <c r="Y57" i="104"/>
  <c r="Y77" i="104" s="1"/>
  <c r="Y55" i="104"/>
  <c r="Y75" i="104" s="1"/>
  <c r="T57" i="104"/>
  <c r="T77" i="104" s="1"/>
  <c r="T55" i="104"/>
  <c r="T75" i="104" s="1"/>
  <c r="T56" i="104"/>
  <c r="T76" i="104" s="1"/>
  <c r="R56" i="104"/>
  <c r="R76" i="104" s="1"/>
  <c r="R57" i="104"/>
  <c r="R77" i="104" s="1"/>
  <c r="R55" i="104"/>
  <c r="R75" i="104" s="1"/>
  <c r="AZ57" i="104"/>
  <c r="AZ77" i="104" s="1"/>
  <c r="AZ55" i="104"/>
  <c r="AZ75" i="104" s="1"/>
  <c r="AZ56" i="104"/>
  <c r="AZ76" i="104" s="1"/>
  <c r="AN57" i="104"/>
  <c r="AN77" i="104" s="1"/>
  <c r="AN55" i="104"/>
  <c r="AN75" i="104" s="1"/>
  <c r="AN56" i="104"/>
  <c r="AN76" i="104" s="1"/>
  <c r="AG57" i="104"/>
  <c r="AG77" i="104" s="1"/>
  <c r="AG55" i="104"/>
  <c r="AG75" i="104" s="1"/>
  <c r="AG56" i="104"/>
  <c r="AG76" i="104" s="1"/>
  <c r="AQ55" i="104"/>
  <c r="AQ75" i="104" s="1"/>
  <c r="AQ57" i="104"/>
  <c r="AQ77" i="104" s="1"/>
  <c r="AQ56" i="104"/>
  <c r="AQ76" i="104" s="1"/>
  <c r="BI57" i="104"/>
  <c r="BI77" i="104" s="1"/>
  <c r="BI55" i="104"/>
  <c r="BI75" i="104" s="1"/>
  <c r="BI56" i="104"/>
  <c r="BI76" i="104" s="1"/>
  <c r="AJ57" i="104"/>
  <c r="AJ77" i="104" s="1"/>
  <c r="AJ55" i="104"/>
  <c r="AJ75" i="104" s="1"/>
  <c r="AJ56" i="104"/>
  <c r="AJ76" i="104" s="1"/>
  <c r="AR57" i="104"/>
  <c r="AR77" i="104" s="1"/>
  <c r="AR56" i="104"/>
  <c r="AR76" i="104" s="1"/>
  <c r="AR55" i="104"/>
  <c r="AR75" i="104" s="1"/>
  <c r="BA57" i="104"/>
  <c r="BA77" i="104" s="1"/>
  <c r="BA55" i="104"/>
  <c r="BA75" i="104" s="1"/>
  <c r="BA56" i="104"/>
  <c r="BA76" i="104" s="1"/>
  <c r="BH57" i="104"/>
  <c r="BH77" i="104" s="1"/>
  <c r="BH55" i="104"/>
  <c r="BH75" i="104" s="1"/>
  <c r="BH56" i="104"/>
  <c r="BH76" i="104" s="1"/>
  <c r="AE55" i="104"/>
  <c r="AE75" i="104" s="1"/>
  <c r="AE56" i="104"/>
  <c r="AE76" i="104" s="1"/>
  <c r="AE57" i="104"/>
  <c r="AE77" i="104" s="1"/>
  <c r="AD56" i="104"/>
  <c r="AD76" i="104" s="1"/>
  <c r="AD57" i="104"/>
  <c r="AD77" i="104" s="1"/>
  <c r="AD55" i="104"/>
  <c r="AD75" i="104" s="1"/>
  <c r="BC55" i="104"/>
  <c r="BC75" i="104" s="1"/>
  <c r="BC57" i="104"/>
  <c r="BC77" i="104" s="1"/>
  <c r="BC56" i="104"/>
  <c r="BC76" i="104" s="1"/>
  <c r="AF57" i="104"/>
  <c r="AF77" i="104" s="1"/>
  <c r="AF55" i="104"/>
  <c r="AF75" i="104" s="1"/>
  <c r="AF56" i="104"/>
  <c r="AF76" i="104" s="1"/>
  <c r="BK55" i="104"/>
  <c r="BK75" i="104" s="1"/>
  <c r="BK57" i="104"/>
  <c r="BK77" i="104" s="1"/>
  <c r="BK56" i="104"/>
  <c r="BK76" i="104" s="1"/>
  <c r="O55" i="104"/>
  <c r="O75" i="104" s="1"/>
  <c r="O57" i="104"/>
  <c r="O77" i="104" s="1"/>
  <c r="O56" i="104"/>
  <c r="O76" i="104" s="1"/>
  <c r="AL56" i="104"/>
  <c r="AL76" i="104" s="1"/>
  <c r="AL57" i="104"/>
  <c r="AL77" i="104" s="1"/>
  <c r="AL55" i="104"/>
  <c r="AL75" i="104" s="1"/>
  <c r="BF56" i="104"/>
  <c r="BF76" i="104" s="1"/>
  <c r="BF57" i="104"/>
  <c r="BF77" i="104" s="1"/>
  <c r="BF55" i="104"/>
  <c r="BF75" i="104" s="1"/>
  <c r="V56" i="104"/>
  <c r="V76" i="104" s="1"/>
  <c r="V57" i="104"/>
  <c r="V77" i="104" s="1"/>
  <c r="V55" i="104"/>
  <c r="V75" i="104" s="1"/>
  <c r="S55" i="104"/>
  <c r="S75" i="104" s="1"/>
  <c r="S56" i="104"/>
  <c r="S76" i="104" s="1"/>
  <c r="S57" i="104"/>
  <c r="S77" i="104" s="1"/>
  <c r="X57" i="104"/>
  <c r="X77" i="104" s="1"/>
  <c r="X55" i="104"/>
  <c r="X75" i="104" s="1"/>
  <c r="X56" i="104"/>
  <c r="X76" i="104" s="1"/>
  <c r="P57" i="104"/>
  <c r="P77" i="104" s="1"/>
  <c r="P55" i="104"/>
  <c r="P75" i="104" s="1"/>
  <c r="P56" i="104"/>
  <c r="P76" i="104" s="1"/>
  <c r="AP56" i="104"/>
  <c r="AP76" i="104" s="1"/>
  <c r="AP57" i="104"/>
  <c r="AP77" i="104" s="1"/>
  <c r="AP55" i="104"/>
  <c r="AP75" i="104" s="1"/>
  <c r="Q56" i="104"/>
  <c r="Q76" i="104" s="1"/>
  <c r="Q57" i="104"/>
  <c r="Q77" i="104" s="1"/>
  <c r="Q55" i="104"/>
  <c r="Q75" i="104" s="1"/>
  <c r="T54" i="104"/>
  <c r="T74" i="104" s="1"/>
  <c r="R54" i="104"/>
  <c r="R74" i="104" s="1"/>
  <c r="AZ54" i="104"/>
  <c r="AZ74" i="104" s="1"/>
  <c r="AN54" i="104"/>
  <c r="AN74" i="104" s="1"/>
  <c r="AG54" i="104"/>
  <c r="AG74" i="104" s="1"/>
  <c r="AQ54" i="104"/>
  <c r="AQ74" i="104" s="1"/>
  <c r="BI54" i="104"/>
  <c r="BI74" i="104" s="1"/>
  <c r="AJ54" i="104"/>
  <c r="AJ74" i="104" s="1"/>
  <c r="AR54" i="104"/>
  <c r="AR74" i="104" s="1"/>
  <c r="BA54" i="104"/>
  <c r="BA74" i="104" s="1"/>
  <c r="BH54" i="104"/>
  <c r="BH74" i="104" s="1"/>
  <c r="AE54" i="104"/>
  <c r="AE74" i="104" s="1"/>
  <c r="AD54" i="104"/>
  <c r="AD74" i="104" s="1"/>
  <c r="BC54" i="104"/>
  <c r="BC74" i="104" s="1"/>
  <c r="AF54" i="104"/>
  <c r="AF74" i="104" s="1"/>
  <c r="BK54" i="104"/>
  <c r="BK74" i="104" s="1"/>
  <c r="O54" i="104"/>
  <c r="O74" i="104" s="1"/>
  <c r="AL54" i="104"/>
  <c r="AL74" i="104" s="1"/>
  <c r="BF54" i="104"/>
  <c r="BF74" i="104" s="1"/>
  <c r="V54" i="104"/>
  <c r="V74" i="104" s="1"/>
  <c r="S54" i="104"/>
  <c r="S74" i="104" s="1"/>
  <c r="X54" i="104"/>
  <c r="X74" i="104" s="1"/>
  <c r="P54" i="104"/>
  <c r="P74" i="104" s="1"/>
  <c r="AP54" i="104"/>
  <c r="AP74" i="104" s="1"/>
  <c r="Q54" i="104"/>
  <c r="Q74" i="104" s="1"/>
  <c r="AH54" i="104"/>
  <c r="AH74" i="104" s="1"/>
  <c r="W54" i="104"/>
  <c r="W74" i="104" s="1"/>
  <c r="AI54" i="104"/>
  <c r="AI74" i="104" s="1"/>
  <c r="BE54" i="104"/>
  <c r="BE74" i="104" s="1"/>
  <c r="AK54" i="104"/>
  <c r="AK74" i="104" s="1"/>
  <c r="AT54" i="104"/>
  <c r="AT74" i="104" s="1"/>
  <c r="N54" i="104"/>
  <c r="N74" i="104" s="1"/>
  <c r="AM54" i="104"/>
  <c r="AM74" i="104" s="1"/>
  <c r="AV54" i="104"/>
  <c r="AV74" i="104" s="1"/>
  <c r="BB54" i="104"/>
  <c r="BB74" i="104" s="1"/>
  <c r="AU54" i="104"/>
  <c r="AU74" i="104" s="1"/>
  <c r="Z54" i="104"/>
  <c r="Z74" i="104" s="1"/>
  <c r="AO54" i="104"/>
  <c r="AO74" i="104" s="1"/>
  <c r="AA54" i="104"/>
  <c r="AA74" i="104" s="1"/>
  <c r="BD54" i="104"/>
  <c r="BD74" i="104" s="1"/>
  <c r="AX54" i="104"/>
  <c r="AX74" i="104" s="1"/>
  <c r="AY54" i="104"/>
  <c r="AY74" i="104" s="1"/>
  <c r="BJ54" i="104"/>
  <c r="BJ74" i="104" s="1"/>
  <c r="AW54" i="104"/>
  <c r="AW74" i="104" s="1"/>
  <c r="AB54" i="104"/>
  <c r="AB74" i="104" s="1"/>
  <c r="AS54" i="104"/>
  <c r="AS74" i="104" s="1"/>
  <c r="BG54" i="104"/>
  <c r="BG74" i="104" s="1"/>
  <c r="U54" i="104"/>
  <c r="U74" i="104" s="1"/>
  <c r="AC54" i="104"/>
  <c r="AC74" i="104" s="1"/>
  <c r="Y54" i="104"/>
  <c r="Y74" i="104" s="1"/>
  <c r="X65" i="104" l="1"/>
  <c r="X79" i="104" s="1"/>
  <c r="AN64" i="104"/>
  <c r="AN78" i="104" s="1"/>
  <c r="Z65" i="104"/>
  <c r="Z79" i="104" s="1"/>
  <c r="P66" i="104"/>
  <c r="P80" i="104" s="1"/>
  <c r="AF65" i="104"/>
  <c r="AF79" i="104" s="1"/>
  <c r="AP65" i="104"/>
  <c r="AP79" i="104" s="1"/>
  <c r="P64" i="104"/>
  <c r="P78" i="104" s="1"/>
  <c r="AF66" i="104"/>
  <c r="AF80" i="104" s="1"/>
  <c r="BI65" i="104"/>
  <c r="BI79" i="104" s="1"/>
  <c r="U65" i="104"/>
  <c r="U79" i="104" s="1"/>
  <c r="BJ64" i="104"/>
  <c r="BJ78" i="104" s="1"/>
  <c r="Z64" i="104"/>
  <c r="Z78" i="104" s="1"/>
  <c r="X64" i="104"/>
  <c r="X78" i="104" s="1"/>
  <c r="AN65" i="104"/>
  <c r="AN79" i="104" s="1"/>
  <c r="BD64" i="104"/>
  <c r="BD78" i="104" s="1"/>
  <c r="N65" i="104"/>
  <c r="N79" i="104" s="1"/>
  <c r="O64" i="104"/>
  <c r="O78" i="104" s="1"/>
  <c r="T66" i="104"/>
  <c r="T80" i="104" s="1"/>
  <c r="BE66" i="104"/>
  <c r="BE80" i="104" s="1"/>
  <c r="AJ66" i="104"/>
  <c r="AJ80" i="104" s="1"/>
  <c r="AZ64" i="104"/>
  <c r="AZ78" i="104" s="1"/>
  <c r="AI64" i="104"/>
  <c r="AI78" i="104" s="1"/>
  <c r="AR66" i="104"/>
  <c r="AR80" i="104" s="1"/>
  <c r="AR64" i="104"/>
  <c r="AR78" i="104" s="1"/>
  <c r="Y66" i="104"/>
  <c r="Y80" i="104" s="1"/>
  <c r="Y64" i="104"/>
  <c r="Y78" i="104" s="1"/>
  <c r="AH65" i="104"/>
  <c r="AH79" i="104" s="1"/>
  <c r="AH66" i="104"/>
  <c r="AH80" i="104" s="1"/>
  <c r="AY66" i="104"/>
  <c r="AY80" i="104" s="1"/>
  <c r="O66" i="104"/>
  <c r="O80" i="104" s="1"/>
  <c r="BC66" i="104"/>
  <c r="BC80" i="104" s="1"/>
  <c r="AR65" i="104"/>
  <c r="AR79" i="104" s="1"/>
  <c r="AC66" i="104"/>
  <c r="AC80" i="104" s="1"/>
  <c r="AW65" i="104"/>
  <c r="AW79" i="104" s="1"/>
  <c r="AY64" i="104"/>
  <c r="AY78" i="104" s="1"/>
  <c r="AV66" i="104"/>
  <c r="AV80" i="104" s="1"/>
  <c r="AT65" i="104"/>
  <c r="AT79" i="104" s="1"/>
  <c r="Q66" i="104"/>
  <c r="Q80" i="104" s="1"/>
  <c r="BK66" i="104"/>
  <c r="BK80" i="104" s="1"/>
  <c r="BC64" i="104"/>
  <c r="BC78" i="104" s="1"/>
  <c r="Y65" i="104"/>
  <c r="Y79" i="104" s="1"/>
  <c r="AX66" i="104"/>
  <c r="AX80" i="104" s="1"/>
  <c r="AT64" i="104"/>
  <c r="AT78" i="104" s="1"/>
  <c r="BF64" i="104"/>
  <c r="BF78" i="104" s="1"/>
  <c r="BB66" i="104"/>
  <c r="BB80" i="104" s="1"/>
  <c r="BH64" i="104"/>
  <c r="BH78" i="104" s="1"/>
  <c r="AE65" i="104"/>
  <c r="AE79" i="104" s="1"/>
  <c r="R65" i="104"/>
  <c r="R79" i="104" s="1"/>
  <c r="AS66" i="104"/>
  <c r="AS80" i="104" s="1"/>
  <c r="AO66" i="104"/>
  <c r="AO80" i="104" s="1"/>
  <c r="AU64" i="104"/>
  <c r="AU78" i="104" s="1"/>
  <c r="AM66" i="104"/>
  <c r="AM80" i="104" s="1"/>
  <c r="V66" i="104"/>
  <c r="V80" i="104" s="1"/>
  <c r="BK65" i="104"/>
  <c r="BK79" i="104" s="1"/>
  <c r="AE66" i="104"/>
  <c r="AE80" i="104" s="1"/>
  <c r="AB64" i="104"/>
  <c r="AB78" i="104" s="1"/>
  <c r="BB65" i="104"/>
  <c r="BB79" i="104" s="1"/>
  <c r="Q64" i="104"/>
  <c r="Q78" i="104" s="1"/>
  <c r="AD65" i="104"/>
  <c r="AD79" i="104" s="1"/>
  <c r="AJ64" i="104"/>
  <c r="AJ78" i="104" s="1"/>
  <c r="AG65" i="104"/>
  <c r="AG79" i="104" s="1"/>
  <c r="T64" i="104"/>
  <c r="T78" i="104" s="1"/>
  <c r="AC65" i="104"/>
  <c r="AC79" i="104" s="1"/>
  <c r="AX65" i="104"/>
  <c r="AX79" i="104" s="1"/>
  <c r="AV64" i="104"/>
  <c r="AV78" i="104" s="1"/>
  <c r="AK66" i="104"/>
  <c r="AK80" i="104" s="1"/>
  <c r="AH64" i="104"/>
  <c r="AH78" i="104" s="1"/>
  <c r="S64" i="104"/>
  <c r="S78" i="104" s="1"/>
  <c r="BG64" i="104"/>
  <c r="BG78" i="104" s="1"/>
  <c r="AA64" i="104"/>
  <c r="AA78" i="104" s="1"/>
  <c r="S65" i="104"/>
  <c r="S79" i="104" s="1"/>
  <c r="V64" i="104"/>
  <c r="V78" i="104" s="1"/>
  <c r="AL65" i="104"/>
  <c r="AL79" i="104" s="1"/>
  <c r="AD66" i="104"/>
  <c r="AD80" i="104" s="1"/>
  <c r="AS64" i="104"/>
  <c r="AS78" i="104" s="1"/>
  <c r="AO64" i="104"/>
  <c r="AO78" i="104" s="1"/>
  <c r="AK64" i="104"/>
  <c r="AK78" i="104" s="1"/>
  <c r="BF65" i="104"/>
  <c r="BF79" i="104" s="1"/>
  <c r="AL66" i="104"/>
  <c r="AL80" i="104" s="1"/>
  <c r="BH65" i="104"/>
  <c r="BH79" i="104" s="1"/>
  <c r="AQ65" i="104"/>
  <c r="AQ79" i="104" s="1"/>
  <c r="AG64" i="104"/>
  <c r="AG78" i="104" s="1"/>
  <c r="AZ65" i="104"/>
  <c r="AZ79" i="104" s="1"/>
  <c r="R66" i="104"/>
  <c r="R80" i="104" s="1"/>
  <c r="BG66" i="104"/>
  <c r="BG80" i="104" s="1"/>
  <c r="AB65" i="104"/>
  <c r="AB79" i="104" s="1"/>
  <c r="AW66" i="104"/>
  <c r="AW80" i="104" s="1"/>
  <c r="AA66" i="104"/>
  <c r="AA80" i="104" s="1"/>
  <c r="AU65" i="104"/>
  <c r="AU79" i="104" s="1"/>
  <c r="AM64" i="104"/>
  <c r="AM78" i="104" s="1"/>
  <c r="BE64" i="104"/>
  <c r="BE78" i="104" s="1"/>
  <c r="AI65" i="104"/>
  <c r="AI79" i="104" s="1"/>
  <c r="AQ64" i="104"/>
  <c r="AQ78" i="104" s="1"/>
  <c r="Q58" i="104"/>
  <c r="S58" i="104"/>
  <c r="O58" i="104"/>
  <c r="AD58" i="104"/>
  <c r="AR58" i="104"/>
  <c r="AG58" i="104"/>
  <c r="T58" i="104"/>
  <c r="AL58" i="104"/>
  <c r="AJ58" i="104"/>
  <c r="BG58" i="104"/>
  <c r="AX58" i="104"/>
  <c r="AM58" i="104"/>
  <c r="Y58" i="104"/>
  <c r="AS58" i="104"/>
  <c r="AY58" i="104"/>
  <c r="AO58" i="104"/>
  <c r="AV58" i="104"/>
  <c r="AK58" i="104"/>
  <c r="AH58" i="104"/>
  <c r="V58" i="104"/>
  <c r="BC58" i="104"/>
  <c r="AQ58" i="104"/>
  <c r="AC58" i="104"/>
  <c r="AA58" i="104"/>
  <c r="AT58" i="104"/>
  <c r="P58" i="104"/>
  <c r="BF58" i="104"/>
  <c r="AF58" i="104"/>
  <c r="BH58" i="104"/>
  <c r="BI58" i="104"/>
  <c r="AZ58" i="104"/>
  <c r="X58" i="104"/>
  <c r="AE58" i="104"/>
  <c r="AN58" i="104"/>
  <c r="AB58" i="104"/>
  <c r="Z58" i="104"/>
  <c r="BE58" i="104"/>
  <c r="U58" i="104"/>
  <c r="AW58" i="104"/>
  <c r="BD58" i="104"/>
  <c r="AU58" i="104"/>
  <c r="N58" i="104"/>
  <c r="AI58" i="104"/>
  <c r="AP58" i="104"/>
  <c r="BK58" i="104"/>
  <c r="BA58" i="104"/>
  <c r="R58" i="104"/>
  <c r="BJ58" i="104"/>
  <c r="BB58" i="104"/>
  <c r="W58" i="104"/>
  <c r="BA67" i="104"/>
  <c r="W67" i="104"/>
  <c r="AP67" i="104" l="1"/>
  <c r="U67" i="104"/>
  <c r="AN67" i="104"/>
  <c r="X67" i="104"/>
  <c r="AF67" i="104"/>
  <c r="Z67" i="104"/>
  <c r="N67" i="104"/>
  <c r="BJ67" i="104"/>
  <c r="BD67" i="104"/>
  <c r="P67" i="104"/>
  <c r="BI67" i="104"/>
  <c r="AE67" i="104"/>
  <c r="AJ67" i="104"/>
  <c r="AR67" i="104"/>
  <c r="R67" i="104"/>
  <c r="BF67" i="104"/>
  <c r="O67" i="104"/>
  <c r="AT67" i="104"/>
  <c r="AA67" i="104"/>
  <c r="AV67" i="104"/>
  <c r="AY67" i="104"/>
  <c r="BC67" i="104"/>
  <c r="Y67" i="104"/>
  <c r="AI67" i="104"/>
  <c r="AH67" i="104"/>
  <c r="AX67" i="104"/>
  <c r="AC67" i="104"/>
  <c r="T67" i="104"/>
  <c r="BH67" i="104"/>
  <c r="AB67" i="104"/>
  <c r="AM67" i="104"/>
  <c r="BB67" i="104"/>
  <c r="BK67" i="104"/>
  <c r="AO67" i="104"/>
  <c r="V67" i="104"/>
  <c r="Q67" i="104"/>
  <c r="AU67" i="104"/>
  <c r="BE67" i="104"/>
  <c r="AQ67" i="104"/>
  <c r="AK67" i="104"/>
  <c r="AS67" i="104"/>
  <c r="BG67" i="104"/>
  <c r="AG67" i="104"/>
  <c r="S67" i="104"/>
  <c r="AW67" i="104"/>
  <c r="AZ67" i="104"/>
  <c r="AL67" i="104"/>
  <c r="AD67" i="104"/>
  <c r="N13" i="164" l="1" a="1"/>
  <c r="AE35" i="164" l="1"/>
  <c r="AE77" i="164" s="1"/>
  <c r="AC20" i="164"/>
  <c r="AC62" i="164" s="1"/>
  <c r="T25" i="164"/>
  <c r="T67" i="164" s="1"/>
  <c r="X25" i="164"/>
  <c r="X67" i="164" s="1"/>
  <c r="AX29" i="164"/>
  <c r="AX71" i="164" s="1"/>
  <c r="AF38" i="164"/>
  <c r="AF80" i="164" s="1"/>
  <c r="BC35" i="164"/>
  <c r="BC77" i="164" s="1"/>
  <c r="AS42" i="164"/>
  <c r="AS84" i="164" s="1"/>
  <c r="AM20" i="164"/>
  <c r="AM62" i="164" s="1"/>
  <c r="AD20" i="164"/>
  <c r="AD62" i="164" s="1"/>
  <c r="BK14" i="164"/>
  <c r="BK56" i="164" s="1"/>
  <c r="AI17" i="164"/>
  <c r="AI59" i="164" s="1"/>
  <c r="BG24" i="164"/>
  <c r="BG66" i="164" s="1"/>
  <c r="U17" i="164"/>
  <c r="U59" i="164" s="1"/>
  <c r="AE20" i="164"/>
  <c r="AE62" i="164" s="1"/>
  <c r="AG13" i="164"/>
  <c r="AG55" i="164" s="1"/>
  <c r="AV26" i="164"/>
  <c r="AV68" i="164" s="1"/>
  <c r="AA20" i="164"/>
  <c r="AA62" i="164" s="1"/>
  <c r="AM42" i="164"/>
  <c r="AM84" i="164" s="1"/>
  <c r="AZ25" i="164"/>
  <c r="AZ67" i="164" s="1"/>
  <c r="BD33" i="164"/>
  <c r="BD75" i="164" s="1"/>
  <c r="AE41" i="164"/>
  <c r="AE83" i="164" s="1"/>
  <c r="AL39" i="164"/>
  <c r="AL81" i="164" s="1"/>
  <c r="O22" i="164"/>
  <c r="O64" i="164" s="1"/>
  <c r="AE26" i="164"/>
  <c r="AE68" i="164" s="1"/>
  <c r="AI28" i="164"/>
  <c r="AI70" i="164" s="1"/>
  <c r="AA24" i="164"/>
  <c r="AA66" i="164" s="1"/>
  <c r="T39" i="164"/>
  <c r="T81" i="164" s="1"/>
  <c r="AK42" i="164"/>
  <c r="AK84" i="164" s="1"/>
  <c r="T32" i="164"/>
  <c r="T74" i="164" s="1"/>
  <c r="AH36" i="164"/>
  <c r="AH78" i="164" s="1"/>
  <c r="AR14" i="164"/>
  <c r="AR56" i="164" s="1"/>
  <c r="O20" i="164"/>
  <c r="O62" i="164" s="1"/>
  <c r="T40" i="164"/>
  <c r="T82" i="164" s="1"/>
  <c r="AX22" i="164"/>
  <c r="AX64" i="164" s="1"/>
  <c r="AR16" i="164"/>
  <c r="AR58" i="164" s="1"/>
  <c r="AL26" i="164"/>
  <c r="AL68" i="164" s="1"/>
  <c r="BF28" i="164"/>
  <c r="BF70" i="164" s="1"/>
  <c r="AH37" i="164"/>
  <c r="AH79" i="164" s="1"/>
  <c r="BJ35" i="164"/>
  <c r="BJ77" i="164" s="1"/>
  <c r="U27" i="164"/>
  <c r="U69" i="164" s="1"/>
  <c r="BD30" i="164"/>
  <c r="BD72" i="164" s="1"/>
  <c r="AQ13" i="164"/>
  <c r="AQ55" i="164" s="1"/>
  <c r="BE13" i="164"/>
  <c r="BE55" i="164" s="1"/>
  <c r="AG17" i="164"/>
  <c r="AG59" i="164" s="1"/>
  <c r="AX37" i="164"/>
  <c r="AX79" i="164" s="1"/>
  <c r="P22" i="164"/>
  <c r="P64" i="164" s="1"/>
  <c r="AM19" i="164"/>
  <c r="AM61" i="164" s="1"/>
  <c r="AW35" i="164"/>
  <c r="AW77" i="164" s="1"/>
  <c r="AA32" i="164"/>
  <c r="AA74" i="164" s="1"/>
  <c r="AF24" i="164"/>
  <c r="AF66" i="164" s="1"/>
  <c r="R31" i="164"/>
  <c r="R73" i="164" s="1"/>
  <c r="AI31" i="164"/>
  <c r="AI73" i="164" s="1"/>
  <c r="AK18" i="164"/>
  <c r="AK60" i="164" s="1"/>
  <c r="N27" i="164"/>
  <c r="N69" i="164" s="1"/>
  <c r="AQ16" i="164"/>
  <c r="AQ58" i="164" s="1"/>
  <c r="AI38" i="164"/>
  <c r="AI80" i="164" s="1"/>
  <c r="AQ21" i="164"/>
  <c r="AQ63" i="164" s="1"/>
  <c r="BA19" i="164"/>
  <c r="BA61" i="164" s="1"/>
  <c r="AR26" i="164"/>
  <c r="AR68" i="164" s="1"/>
  <c r="AZ16" i="164"/>
  <c r="AZ58" i="164" s="1"/>
  <c r="P32" i="164"/>
  <c r="P74" i="164" s="1"/>
  <c r="AN22" i="164"/>
  <c r="AN64" i="164" s="1"/>
  <c r="AX35" i="164"/>
  <c r="AX77" i="164" s="1"/>
  <c r="AF33" i="164"/>
  <c r="AF75" i="164" s="1"/>
  <c r="AM33" i="164"/>
  <c r="AM75" i="164" s="1"/>
  <c r="BE37" i="164"/>
  <c r="BE79" i="164" s="1"/>
  <c r="AH16" i="164"/>
  <c r="AH58" i="164" s="1"/>
  <c r="AS22" i="164"/>
  <c r="AS64" i="164" s="1"/>
  <c r="BF13" i="164"/>
  <c r="BF55" i="164" s="1"/>
  <c r="U19" i="164"/>
  <c r="U61" i="164" s="1"/>
  <c r="T18" i="164"/>
  <c r="T60" i="164" s="1"/>
  <c r="AC13" i="164"/>
  <c r="AC55" i="164" s="1"/>
  <c r="BG37" i="164"/>
  <c r="BG79" i="164" s="1"/>
  <c r="AG21" i="164"/>
  <c r="AG63" i="164" s="1"/>
  <c r="U18" i="164"/>
  <c r="U60" i="164" s="1"/>
  <c r="N22" i="164"/>
  <c r="N64" i="164" s="1"/>
  <c r="Q26" i="164"/>
  <c r="Q68" i="164" s="1"/>
  <c r="AC23" i="164"/>
  <c r="AC65" i="164" s="1"/>
  <c r="AK27" i="164"/>
  <c r="AK69" i="164" s="1"/>
  <c r="AK36" i="164"/>
  <c r="AK78" i="164" s="1"/>
  <c r="AT29" i="164"/>
  <c r="AT71" i="164" s="1"/>
  <c r="AC14" i="164"/>
  <c r="AC56" i="164" s="1"/>
  <c r="AN40" i="164"/>
  <c r="AN82" i="164" s="1"/>
  <c r="AW14" i="164"/>
  <c r="AW56" i="164" s="1"/>
  <c r="N26" i="164"/>
  <c r="N68" i="164" s="1"/>
  <c r="AF35" i="164"/>
  <c r="AF77" i="164" s="1"/>
  <c r="AP24" i="164"/>
  <c r="AP66" i="164" s="1"/>
  <c r="AI40" i="164"/>
  <c r="AI82" i="164" s="1"/>
  <c r="AB19" i="164"/>
  <c r="AB61" i="164" s="1"/>
  <c r="Z17" i="164"/>
  <c r="Z59" i="164" s="1"/>
  <c r="T20" i="164"/>
  <c r="T62" i="164" s="1"/>
  <c r="BE18" i="164"/>
  <c r="BE60" i="164" s="1"/>
  <c r="Q35" i="164"/>
  <c r="Q77" i="164" s="1"/>
  <c r="BK23" i="164"/>
  <c r="BK65" i="164" s="1"/>
  <c r="BC19" i="164"/>
  <c r="BC61" i="164" s="1"/>
  <c r="AM17" i="164"/>
  <c r="AM59" i="164" s="1"/>
  <c r="AP38" i="164"/>
  <c r="AP80" i="164" s="1"/>
  <c r="BF25" i="164"/>
  <c r="BF67" i="164" s="1"/>
  <c r="BK26" i="164"/>
  <c r="BK68" i="164" s="1"/>
  <c r="BD35" i="164"/>
  <c r="BD77" i="164" s="1"/>
  <c r="AL35" i="164"/>
  <c r="AL77" i="164" s="1"/>
  <c r="AG16" i="164"/>
  <c r="AG58" i="164" s="1"/>
  <c r="AU14" i="164"/>
  <c r="AU56" i="164" s="1"/>
  <c r="BB16" i="164"/>
  <c r="BB58" i="164" s="1"/>
  <c r="N42" i="164"/>
  <c r="N84" i="164" s="1"/>
  <c r="Y33" i="164"/>
  <c r="Y75" i="164" s="1"/>
  <c r="AB14" i="164"/>
  <c r="AB56" i="164" s="1"/>
  <c r="AS25" i="164"/>
  <c r="AS67" i="164" s="1"/>
  <c r="AN29" i="164"/>
  <c r="AN71" i="164" s="1"/>
  <c r="AR33" i="164"/>
  <c r="AR75" i="164" s="1"/>
  <c r="AZ30" i="164"/>
  <c r="AZ72" i="164" s="1"/>
  <c r="BJ24" i="164"/>
  <c r="BJ66" i="164" s="1"/>
  <c r="V29" i="164"/>
  <c r="V71" i="164" s="1"/>
  <c r="X21" i="164"/>
  <c r="X63" i="164" s="1"/>
  <c r="BE28" i="164"/>
  <c r="BE70" i="164" s="1"/>
  <c r="BC22" i="164"/>
  <c r="BC64" i="164" s="1"/>
  <c r="Q33" i="164"/>
  <c r="Q75" i="164" s="1"/>
  <c r="BG41" i="164"/>
  <c r="BG83" i="164" s="1"/>
  <c r="BE17" i="164"/>
  <c r="BE59" i="164" s="1"/>
  <c r="AR20" i="164"/>
  <c r="AR62" i="164" s="1"/>
  <c r="AO36" i="164"/>
  <c r="AO78" i="164" s="1"/>
  <c r="AK24" i="164"/>
  <c r="AK66" i="164" s="1"/>
  <c r="P31" i="164"/>
  <c r="P73" i="164" s="1"/>
  <c r="AG19" i="164"/>
  <c r="AG61" i="164" s="1"/>
  <c r="X40" i="164"/>
  <c r="X82" i="164" s="1"/>
  <c r="AD13" i="164"/>
  <c r="AD55" i="164" s="1"/>
  <c r="AH31" i="164"/>
  <c r="AH73" i="164" s="1"/>
  <c r="N34" i="164"/>
  <c r="N76" i="164" s="1"/>
  <c r="BA32" i="164"/>
  <c r="BA74" i="164" s="1"/>
  <c r="AF18" i="164"/>
  <c r="AF60" i="164" s="1"/>
  <c r="AR30" i="164"/>
  <c r="AR72" i="164" s="1"/>
  <c r="AJ29" i="164"/>
  <c r="AJ71" i="164" s="1"/>
  <c r="AV42" i="164"/>
  <c r="AV84" i="164" s="1"/>
  <c r="AI21" i="164"/>
  <c r="AI63" i="164" s="1"/>
  <c r="AA27" i="164"/>
  <c r="AA69" i="164" s="1"/>
  <c r="R28" i="164"/>
  <c r="R70" i="164" s="1"/>
  <c r="T17" i="164"/>
  <c r="T59" i="164" s="1"/>
  <c r="AC28" i="164"/>
  <c r="AC70" i="164" s="1"/>
  <c r="X23" i="164"/>
  <c r="X65" i="164" s="1"/>
  <c r="AT28" i="164"/>
  <c r="AT70" i="164" s="1"/>
  <c r="AW32" i="164"/>
  <c r="AW74" i="164" s="1"/>
  <c r="BB27" i="164"/>
  <c r="BB69" i="164" s="1"/>
  <c r="Z33" i="164"/>
  <c r="Z75" i="164" s="1"/>
  <c r="W37" i="164"/>
  <c r="W79" i="164" s="1"/>
  <c r="AD30" i="164"/>
  <c r="AD72" i="164" s="1"/>
  <c r="BJ15" i="164"/>
  <c r="BJ57" i="164" s="1"/>
  <c r="Q39" i="164"/>
  <c r="Q81" i="164" s="1"/>
  <c r="AA28" i="164"/>
  <c r="AA70" i="164" s="1"/>
  <c r="AL21" i="164"/>
  <c r="AL63" i="164" s="1"/>
  <c r="AG14" i="164"/>
  <c r="AG56" i="164" s="1"/>
  <c r="AQ19" i="164"/>
  <c r="AQ61" i="164" s="1"/>
  <c r="P42" i="164"/>
  <c r="P84" i="164" s="1"/>
  <c r="AB33" i="164"/>
  <c r="AB75" i="164" s="1"/>
  <c r="N21" i="164"/>
  <c r="N63" i="164" s="1"/>
  <c r="AI37" i="164"/>
  <c r="AI79" i="164" s="1"/>
  <c r="AO41" i="164"/>
  <c r="AO83" i="164" s="1"/>
  <c r="T21" i="164"/>
  <c r="T63" i="164" s="1"/>
  <c r="AH15" i="164"/>
  <c r="AH57" i="164" s="1"/>
  <c r="W15" i="164"/>
  <c r="W57" i="164" s="1"/>
  <c r="AZ40" i="164"/>
  <c r="AZ82" i="164" s="1"/>
  <c r="AZ23" i="164"/>
  <c r="AZ65" i="164" s="1"/>
  <c r="AJ21" i="164"/>
  <c r="AJ63" i="164" s="1"/>
  <c r="Y37" i="164"/>
  <c r="Y79" i="164" s="1"/>
  <c r="AA35" i="164"/>
  <c r="AA77" i="164" s="1"/>
  <c r="AC38" i="164"/>
  <c r="AC80" i="164" s="1"/>
  <c r="O30" i="164"/>
  <c r="O72" i="164" s="1"/>
  <c r="AU19" i="164"/>
  <c r="AU61" i="164" s="1"/>
  <c r="AP42" i="164"/>
  <c r="AP84" i="164" s="1"/>
  <c r="AB42" i="164"/>
  <c r="AB84" i="164" s="1"/>
  <c r="AY19" i="164"/>
  <c r="AY61" i="164" s="1"/>
  <c r="AR42" i="164"/>
  <c r="AR84" i="164" s="1"/>
  <c r="AV25" i="164"/>
  <c r="AV67" i="164" s="1"/>
  <c r="AJ41" i="164"/>
  <c r="AJ83" i="164" s="1"/>
  <c r="N14" i="164"/>
  <c r="N56" i="164" s="1"/>
  <c r="N37" i="164"/>
  <c r="N79" i="164" s="1"/>
  <c r="AU40" i="164"/>
  <c r="AU82" i="164" s="1"/>
  <c r="AP39" i="164"/>
  <c r="AP81" i="164" s="1"/>
  <c r="BB25" i="164"/>
  <c r="BB67" i="164" s="1"/>
  <c r="AX20" i="164"/>
  <c r="AX62" i="164" s="1"/>
  <c r="BK18" i="164"/>
  <c r="BK60" i="164" s="1"/>
  <c r="S17" i="164"/>
  <c r="S59" i="164" s="1"/>
  <c r="AZ29" i="164"/>
  <c r="AZ71" i="164" s="1"/>
  <c r="BC23" i="164"/>
  <c r="BC65" i="164" s="1"/>
  <c r="AV24" i="164"/>
  <c r="AV66" i="164" s="1"/>
  <c r="AP15" i="164"/>
  <c r="AP57" i="164" s="1"/>
  <c r="AR37" i="164"/>
  <c r="AR79" i="164" s="1"/>
  <c r="BA20" i="164"/>
  <c r="BA62" i="164" s="1"/>
  <c r="AD29" i="164"/>
  <c r="AD71" i="164" s="1"/>
  <c r="Z40" i="164"/>
  <c r="Z82" i="164" s="1"/>
  <c r="BJ29" i="164"/>
  <c r="BJ71" i="164" s="1"/>
  <c r="S18" i="164"/>
  <c r="S60" i="164" s="1"/>
  <c r="AC16" i="164"/>
  <c r="AC58" i="164" s="1"/>
  <c r="O24" i="164"/>
  <c r="O66" i="164" s="1"/>
  <c r="BD37" i="164"/>
  <c r="BD79" i="164" s="1"/>
  <c r="AC31" i="164"/>
  <c r="AC73" i="164" s="1"/>
  <c r="W38" i="164"/>
  <c r="W80" i="164" s="1"/>
  <c r="BK42" i="164"/>
  <c r="BK84" i="164" s="1"/>
  <c r="AO39" i="164"/>
  <c r="AO81" i="164" s="1"/>
  <c r="R41" i="164"/>
  <c r="R83" i="164" s="1"/>
  <c r="BB32" i="164"/>
  <c r="BB74" i="164" s="1"/>
  <c r="BC25" i="164"/>
  <c r="BC67" i="164" s="1"/>
  <c r="W21" i="164"/>
  <c r="W63" i="164" s="1"/>
  <c r="AP13" i="164"/>
  <c r="AP55" i="164" s="1"/>
  <c r="AB21" i="164"/>
  <c r="AB63" i="164" s="1"/>
  <c r="AW28" i="164"/>
  <c r="AW70" i="164" s="1"/>
  <c r="BE15" i="164"/>
  <c r="BE57" i="164" s="1"/>
  <c r="X24" i="164"/>
  <c r="X66" i="164" s="1"/>
  <c r="BI39" i="164"/>
  <c r="BI81" i="164" s="1"/>
  <c r="P13" i="164"/>
  <c r="P55" i="164" s="1"/>
  <c r="AN20" i="164"/>
  <c r="AN62" i="164" s="1"/>
  <c r="BK20" i="164"/>
  <c r="BK62" i="164" s="1"/>
  <c r="BF19" i="164"/>
  <c r="BF61" i="164" s="1"/>
  <c r="BI26" i="164"/>
  <c r="BI68" i="164" s="1"/>
  <c r="BK33" i="164"/>
  <c r="BK75" i="164" s="1"/>
  <c r="AP31" i="164"/>
  <c r="AP73" i="164" s="1"/>
  <c r="BD14" i="164"/>
  <c r="BD56" i="164" s="1"/>
  <c r="AK30" i="164"/>
  <c r="AK72" i="164" s="1"/>
  <c r="BD16" i="164"/>
  <c r="BD58" i="164" s="1"/>
  <c r="W24" i="164"/>
  <c r="W66" i="164" s="1"/>
  <c r="W27" i="164"/>
  <c r="W69" i="164" s="1"/>
  <c r="R27" i="164"/>
  <c r="R69" i="164" s="1"/>
  <c r="BF33" i="164"/>
  <c r="BF75" i="164" s="1"/>
  <c r="AL37" i="164"/>
  <c r="AL79" i="164" s="1"/>
  <c r="N39" i="164"/>
  <c r="N81" i="164" s="1"/>
  <c r="AJ33" i="164"/>
  <c r="AJ75" i="164" s="1"/>
  <c r="U41" i="164"/>
  <c r="U83" i="164" s="1"/>
  <c r="Z32" i="164"/>
  <c r="Z74" i="164" s="1"/>
  <c r="AH33" i="164"/>
  <c r="AH75" i="164" s="1"/>
  <c r="BF20" i="164"/>
  <c r="BF62" i="164" s="1"/>
  <c r="BI18" i="164"/>
  <c r="BI60" i="164" s="1"/>
  <c r="AC30" i="164"/>
  <c r="AC72" i="164" s="1"/>
  <c r="AQ22" i="164"/>
  <c r="AQ64" i="164" s="1"/>
  <c r="P27" i="164"/>
  <c r="P69" i="164" s="1"/>
  <c r="AL23" i="164"/>
  <c r="AL65" i="164" s="1"/>
  <c r="AR27" i="164"/>
  <c r="AR69" i="164" s="1"/>
  <c r="AI39" i="164"/>
  <c r="AI81" i="164" s="1"/>
  <c r="AN30" i="164"/>
  <c r="AN72" i="164" s="1"/>
  <c r="AJ13" i="164"/>
  <c r="AJ55" i="164" s="1"/>
  <c r="U21" i="164"/>
  <c r="U63" i="164" s="1"/>
  <c r="AB31" i="164"/>
  <c r="AB73" i="164" s="1"/>
  <c r="BH31" i="164"/>
  <c r="BH73" i="164" s="1"/>
  <c r="BI24" i="164"/>
  <c r="BI66" i="164" s="1"/>
  <c r="BJ13" i="164"/>
  <c r="BJ55" i="164" s="1"/>
  <c r="BI22" i="164"/>
  <c r="BI64" i="164" s="1"/>
  <c r="AN24" i="164"/>
  <c r="AN66" i="164" s="1"/>
  <c r="V32" i="164"/>
  <c r="V74" i="164" s="1"/>
  <c r="BB42" i="164"/>
  <c r="BB84" i="164" s="1"/>
  <c r="AM13" i="164"/>
  <c r="AM55" i="164" s="1"/>
  <c r="AJ24" i="164"/>
  <c r="AJ66" i="164" s="1"/>
  <c r="AW20" i="164"/>
  <c r="AW62" i="164" s="1"/>
  <c r="BH16" i="164"/>
  <c r="BH58" i="164" s="1"/>
  <c r="BA23" i="164"/>
  <c r="BA65" i="164" s="1"/>
  <c r="S22" i="164"/>
  <c r="S64" i="164" s="1"/>
  <c r="AG24" i="164"/>
  <c r="AG66" i="164" s="1"/>
  <c r="AK40" i="164"/>
  <c r="AK82" i="164" s="1"/>
  <c r="BH37" i="164"/>
  <c r="BH79" i="164" s="1"/>
  <c r="AD17" i="164"/>
  <c r="AD59" i="164" s="1"/>
  <c r="AZ20" i="164"/>
  <c r="AZ62" i="164" s="1"/>
  <c r="X35" i="164"/>
  <c r="X77" i="164" s="1"/>
  <c r="AZ21" i="164"/>
  <c r="AZ63" i="164" s="1"/>
  <c r="AW22" i="164"/>
  <c r="AW64" i="164" s="1"/>
  <c r="AT39" i="164"/>
  <c r="AT81" i="164" s="1"/>
  <c r="BF27" i="164"/>
  <c r="BF69" i="164" s="1"/>
  <c r="BF24" i="164"/>
  <c r="BF66" i="164" s="1"/>
  <c r="AX15" i="164"/>
  <c r="AX57" i="164" s="1"/>
  <c r="AU31" i="164"/>
  <c r="AU73" i="164" s="1"/>
  <c r="AA13" i="164"/>
  <c r="AA55" i="164" s="1"/>
  <c r="AA31" i="164"/>
  <c r="AA73" i="164" s="1"/>
  <c r="AO26" i="164"/>
  <c r="AO68" i="164" s="1"/>
  <c r="O37" i="164"/>
  <c r="O79" i="164" s="1"/>
  <c r="AJ36" i="164"/>
  <c r="AJ78" i="164" s="1"/>
  <c r="AI32" i="164"/>
  <c r="AI74" i="164" s="1"/>
  <c r="Q21" i="164"/>
  <c r="Q63" i="164" s="1"/>
  <c r="AH13" i="164"/>
  <c r="AH55" i="164" s="1"/>
  <c r="BD19" i="164"/>
  <c r="BD61" i="164" s="1"/>
  <c r="AR24" i="164"/>
  <c r="AR66" i="164" s="1"/>
  <c r="AJ20" i="164"/>
  <c r="AJ62" i="164" s="1"/>
  <c r="O38" i="164"/>
  <c r="O80" i="164" s="1"/>
  <c r="AT23" i="164"/>
  <c r="AT65" i="164" s="1"/>
  <c r="AB26" i="164"/>
  <c r="AB68" i="164" s="1"/>
  <c r="AY38" i="164"/>
  <c r="AY80" i="164" s="1"/>
  <c r="AS38" i="164"/>
  <c r="AS80" i="164" s="1"/>
  <c r="AK19" i="164"/>
  <c r="AK61" i="164" s="1"/>
  <c r="AD38" i="164"/>
  <c r="AD80" i="164" s="1"/>
  <c r="Y39" i="164"/>
  <c r="Y81" i="164" s="1"/>
  <c r="BI20" i="164"/>
  <c r="BI62" i="164" s="1"/>
  <c r="R14" i="164"/>
  <c r="R56" i="164" s="1"/>
  <c r="AI41" i="164"/>
  <c r="AI83" i="164" s="1"/>
  <c r="R19" i="164"/>
  <c r="R61" i="164" s="1"/>
  <c r="AU42" i="164"/>
  <c r="AU84" i="164" s="1"/>
  <c r="AZ24" i="164"/>
  <c r="AZ66" i="164" s="1"/>
  <c r="W31" i="164"/>
  <c r="W73" i="164" s="1"/>
  <c r="R42" i="164"/>
  <c r="R84" i="164" s="1"/>
  <c r="BK31" i="164"/>
  <c r="BK73" i="164" s="1"/>
  <c r="BA41" i="164"/>
  <c r="BA83" i="164" s="1"/>
  <c r="AC29" i="164"/>
  <c r="AC71" i="164" s="1"/>
  <c r="Z41" i="164"/>
  <c r="Z83" i="164" s="1"/>
  <c r="AG18" i="164"/>
  <c r="AG60" i="164" s="1"/>
  <c r="AE37" i="164"/>
  <c r="AE79" i="164" s="1"/>
  <c r="P21" i="164"/>
  <c r="P63" i="164" s="1"/>
  <c r="U37" i="164"/>
  <c r="U79" i="164" s="1"/>
  <c r="BJ16" i="164"/>
  <c r="BJ58" i="164" s="1"/>
  <c r="BJ39" i="164"/>
  <c r="BJ81" i="164" s="1"/>
  <c r="BI15" i="164"/>
  <c r="BI57" i="164" s="1"/>
  <c r="BA29" i="164"/>
  <c r="BA71" i="164" s="1"/>
  <c r="AT36" i="164"/>
  <c r="AT78" i="164" s="1"/>
  <c r="AY17" i="164"/>
  <c r="AY59" i="164" s="1"/>
  <c r="AS19" i="164"/>
  <c r="AS61" i="164" s="1"/>
  <c r="AK20" i="164"/>
  <c r="AK62" i="164" s="1"/>
  <c r="AP29" i="164"/>
  <c r="AP71" i="164" s="1"/>
  <c r="BF15" i="164"/>
  <c r="BF57" i="164" s="1"/>
  <c r="AB15" i="164"/>
  <c r="AB57" i="164" s="1"/>
  <c r="AK15" i="164"/>
  <c r="AK57" i="164" s="1"/>
  <c r="AU33" i="164"/>
  <c r="AU75" i="164" s="1"/>
  <c r="T15" i="164"/>
  <c r="T57" i="164" s="1"/>
  <c r="AH18" i="164"/>
  <c r="AH60" i="164" s="1"/>
  <c r="AH27" i="164"/>
  <c r="AH69" i="164" s="1"/>
  <c r="O23" i="164"/>
  <c r="O65" i="164" s="1"/>
  <c r="U26" i="164"/>
  <c r="U68" i="164" s="1"/>
  <c r="AN17" i="164"/>
  <c r="AN59" i="164" s="1"/>
  <c r="AG41" i="164"/>
  <c r="AG83" i="164" s="1"/>
  <c r="Q38" i="164"/>
  <c r="Q80" i="164" s="1"/>
  <c r="T26" i="164"/>
  <c r="T68" i="164" s="1"/>
  <c r="BC41" i="164"/>
  <c r="BC83" i="164" s="1"/>
  <c r="W41" i="164"/>
  <c r="W83" i="164" s="1"/>
  <c r="AM36" i="164"/>
  <c r="AM78" i="164" s="1"/>
  <c r="AD21" i="164"/>
  <c r="AD63" i="164" s="1"/>
  <c r="AE33" i="164"/>
  <c r="AE75" i="164" s="1"/>
  <c r="P15" i="164"/>
  <c r="P57" i="164" s="1"/>
  <c r="AA16" i="164"/>
  <c r="AA58" i="164" s="1"/>
  <c r="AS40" i="164"/>
  <c r="AS82" i="164" s="1"/>
  <c r="Z19" i="164"/>
  <c r="Z61" i="164" s="1"/>
  <c r="AQ42" i="164"/>
  <c r="AQ84" i="164" s="1"/>
  <c r="AS13" i="164"/>
  <c r="AS55" i="164" s="1"/>
  <c r="AL38" i="164"/>
  <c r="AL80" i="164" s="1"/>
  <c r="AC33" i="164"/>
  <c r="AC75" i="164" s="1"/>
  <c r="AM40" i="164"/>
  <c r="AM82" i="164" s="1"/>
  <c r="BG20" i="164"/>
  <c r="BG62" i="164" s="1"/>
  <c r="AY25" i="164"/>
  <c r="AY67" i="164" s="1"/>
  <c r="U38" i="164"/>
  <c r="U80" i="164" s="1"/>
  <c r="V41" i="164"/>
  <c r="V83" i="164" s="1"/>
  <c r="AT14" i="164"/>
  <c r="AT56" i="164" s="1"/>
  <c r="S14" i="164"/>
  <c r="S56" i="164" s="1"/>
  <c r="AV19" i="164"/>
  <c r="AV61" i="164" s="1"/>
  <c r="AU17" i="164"/>
  <c r="AU59" i="164" s="1"/>
  <c r="Y16" i="164"/>
  <c r="Y58" i="164" s="1"/>
  <c r="AP14" i="164"/>
  <c r="AP56" i="164" s="1"/>
  <c r="AA15" i="164"/>
  <c r="AA57" i="164" s="1"/>
  <c r="BB24" i="164"/>
  <c r="BB66" i="164" s="1"/>
  <c r="AP26" i="164"/>
  <c r="AP68" i="164" s="1"/>
  <c r="AP20" i="164"/>
  <c r="AP62" i="164" s="1"/>
  <c r="BJ38" i="164"/>
  <c r="BJ80" i="164" s="1"/>
  <c r="Q27" i="164"/>
  <c r="Q69" i="164" s="1"/>
  <c r="P39" i="164"/>
  <c r="P81" i="164" s="1"/>
  <c r="BI30" i="164"/>
  <c r="BI72" i="164" s="1"/>
  <c r="AX16" i="164"/>
  <c r="AX58" i="164" s="1"/>
  <c r="BI42" i="164"/>
  <c r="BI84" i="164" s="1"/>
  <c r="AV27" i="164"/>
  <c r="AV69" i="164" s="1"/>
  <c r="AB23" i="164"/>
  <c r="AB65" i="164" s="1"/>
  <c r="AY31" i="164"/>
  <c r="AY73" i="164" s="1"/>
  <c r="N29" i="164"/>
  <c r="N71" i="164" s="1"/>
  <c r="BC27" i="164"/>
  <c r="BC69" i="164" s="1"/>
  <c r="W20" i="164"/>
  <c r="W62" i="164" s="1"/>
  <c r="AU24" i="164"/>
  <c r="AU66" i="164" s="1"/>
  <c r="N17" i="164"/>
  <c r="N59" i="164" s="1"/>
  <c r="AU15" i="164"/>
  <c r="AU57" i="164" s="1"/>
  <c r="T42" i="164"/>
  <c r="T84" i="164" s="1"/>
  <c r="S33" i="164"/>
  <c r="S75" i="164" s="1"/>
  <c r="AV15" i="164"/>
  <c r="AV57" i="164" s="1"/>
  <c r="AA23" i="164"/>
  <c r="AA65" i="164" s="1"/>
  <c r="BJ22" i="164"/>
  <c r="BJ64" i="164" s="1"/>
  <c r="AV23" i="164"/>
  <c r="AV65" i="164" s="1"/>
  <c r="BJ21" i="164"/>
  <c r="BJ63" i="164" s="1"/>
  <c r="Q23" i="164"/>
  <c r="Q65" i="164" s="1"/>
  <c r="AD35" i="164"/>
  <c r="AD77" i="164" s="1"/>
  <c r="S25" i="164"/>
  <c r="S67" i="164" s="1"/>
  <c r="AM22" i="164"/>
  <c r="AM64" i="164" s="1"/>
  <c r="AZ13" i="164"/>
  <c r="AZ55" i="164" s="1"/>
  <c r="AY29" i="164"/>
  <c r="AY71" i="164" s="1"/>
  <c r="N35" i="164"/>
  <c r="N77" i="164" s="1"/>
  <c r="AW38" i="164"/>
  <c r="AW80" i="164" s="1"/>
  <c r="V23" i="164"/>
  <c r="V65" i="164" s="1"/>
  <c r="AE27" i="164"/>
  <c r="AE69" i="164" s="1"/>
  <c r="AU36" i="164"/>
  <c r="AU78" i="164" s="1"/>
  <c r="W40" i="164"/>
  <c r="W82" i="164" s="1"/>
  <c r="N23" i="164"/>
  <c r="N65" i="164" s="1"/>
  <c r="AK14" i="164"/>
  <c r="AK56" i="164" s="1"/>
  <c r="AE42" i="164"/>
  <c r="AE84" i="164" s="1"/>
  <c r="BA38" i="164"/>
  <c r="BA80" i="164" s="1"/>
  <c r="AP30" i="164"/>
  <c r="AP72" i="164" s="1"/>
  <c r="AC15" i="164"/>
  <c r="AC57" i="164" s="1"/>
  <c r="AB32" i="164"/>
  <c r="AB74" i="164" s="1"/>
  <c r="X16" i="164"/>
  <c r="X58" i="164" s="1"/>
  <c r="X13" i="164"/>
  <c r="X55" i="164" s="1"/>
  <c r="BB14" i="164"/>
  <c r="BB56" i="164" s="1"/>
  <c r="BB37" i="164"/>
  <c r="BB79" i="164" s="1"/>
  <c r="Q17" i="164"/>
  <c r="Q59" i="164" s="1"/>
  <c r="AU29" i="164"/>
  <c r="AU71" i="164" s="1"/>
  <c r="AX38" i="164"/>
  <c r="AX80" i="164" s="1"/>
  <c r="AQ28" i="164"/>
  <c r="AQ70" i="164" s="1"/>
  <c r="AU30" i="164"/>
  <c r="AU72" i="164" s="1"/>
  <c r="AJ17" i="164"/>
  <c r="AJ59" i="164" s="1"/>
  <c r="AL19" i="164"/>
  <c r="AL61" i="164" s="1"/>
  <c r="BF39" i="164"/>
  <c r="BF81" i="164" s="1"/>
  <c r="AF36" i="164"/>
  <c r="AF78" i="164" s="1"/>
  <c r="BJ36" i="164"/>
  <c r="BJ78" i="164" s="1"/>
  <c r="BI38" i="164"/>
  <c r="BI80" i="164" s="1"/>
  <c r="BG28" i="164"/>
  <c r="BG70" i="164" s="1"/>
  <c r="AO42" i="164"/>
  <c r="AO84" i="164" s="1"/>
  <c r="AC39" i="164"/>
  <c r="AC81" i="164" s="1"/>
  <c r="Y40" i="164"/>
  <c r="Y82" i="164" s="1"/>
  <c r="AL17" i="164"/>
  <c r="AL59" i="164" s="1"/>
  <c r="AN26" i="164"/>
  <c r="AN68" i="164" s="1"/>
  <c r="W33" i="164"/>
  <c r="W75" i="164" s="1"/>
  <c r="AI33" i="164"/>
  <c r="AI75" i="164" s="1"/>
  <c r="AR22" i="164"/>
  <c r="AR64" i="164" s="1"/>
  <c r="AY15" i="164"/>
  <c r="AY57" i="164" s="1"/>
  <c r="U15" i="164"/>
  <c r="U57" i="164" s="1"/>
  <c r="AP17" i="164"/>
  <c r="AP59" i="164" s="1"/>
  <c r="AF42" i="164"/>
  <c r="AF84" i="164" s="1"/>
  <c r="AP25" i="164"/>
  <c r="AP67" i="164" s="1"/>
  <c r="AP37" i="164"/>
  <c r="AP79" i="164" s="1"/>
  <c r="BJ28" i="164"/>
  <c r="BJ70" i="164" s="1"/>
  <c r="S42" i="164"/>
  <c r="S84" i="164" s="1"/>
  <c r="BA31" i="164"/>
  <c r="BA73" i="164" s="1"/>
  <c r="BA14" i="164"/>
  <c r="BA56" i="164" s="1"/>
  <c r="AB27" i="164"/>
  <c r="AB69" i="164" s="1"/>
  <c r="P18" i="164"/>
  <c r="P60" i="164" s="1"/>
  <c r="AN39" i="164"/>
  <c r="AN81" i="164" s="1"/>
  <c r="AS21" i="164"/>
  <c r="AS63" i="164" s="1"/>
  <c r="X14" i="164"/>
  <c r="X56" i="164" s="1"/>
  <c r="AI13" i="164"/>
  <c r="AI55" i="164" s="1"/>
  <c r="BA24" i="164"/>
  <c r="BA66" i="164" s="1"/>
  <c r="AE21" i="164"/>
  <c r="AE63" i="164" s="1"/>
  <c r="AX41" i="164"/>
  <c r="AX83" i="164" s="1"/>
  <c r="R24" i="164"/>
  <c r="R66" i="164" s="1"/>
  <c r="BK36" i="164"/>
  <c r="BK78" i="164" s="1"/>
  <c r="BI35" i="164"/>
  <c r="BI77" i="164" s="1"/>
  <c r="AV40" i="164"/>
  <c r="AV82" i="164" s="1"/>
  <c r="Z37" i="164"/>
  <c r="Z79" i="164" s="1"/>
  <c r="BH29" i="164"/>
  <c r="BH71" i="164" s="1"/>
  <c r="AL18" i="164"/>
  <c r="AL60" i="164" s="1"/>
  <c r="AS39" i="164"/>
  <c r="AS81" i="164" s="1"/>
  <c r="BI29" i="164"/>
  <c r="BI71" i="164" s="1"/>
  <c r="BG23" i="164"/>
  <c r="BG65" i="164" s="1"/>
  <c r="O15" i="164"/>
  <c r="O57" i="164" s="1"/>
  <c r="AF41" i="164"/>
  <c r="AF83" i="164" s="1"/>
  <c r="AY20" i="164"/>
  <c r="AY62" i="164" s="1"/>
  <c r="BG39" i="164"/>
  <c r="BG81" i="164" s="1"/>
  <c r="AX25" i="164"/>
  <c r="AX67" i="164" s="1"/>
  <c r="BE42" i="164"/>
  <c r="BE84" i="164" s="1"/>
  <c r="BD42" i="164"/>
  <c r="BD84" i="164" s="1"/>
  <c r="AX23" i="164"/>
  <c r="AX65" i="164" s="1"/>
  <c r="AI25" i="164"/>
  <c r="AI67" i="164" s="1"/>
  <c r="O41" i="164"/>
  <c r="O83" i="164" s="1"/>
  <c r="BI32" i="164"/>
  <c r="BI74" i="164" s="1"/>
  <c r="AA33" i="164"/>
  <c r="AA75" i="164" s="1"/>
  <c r="Y36" i="164"/>
  <c r="Y78" i="164" s="1"/>
  <c r="AP36" i="164"/>
  <c r="AP78" i="164" s="1"/>
  <c r="AJ28" i="164"/>
  <c r="AJ70" i="164" s="1"/>
  <c r="AM27" i="164"/>
  <c r="AM69" i="164" s="1"/>
  <c r="S23" i="164"/>
  <c r="S65" i="164" s="1"/>
  <c r="AY23" i="164"/>
  <c r="AY65" i="164" s="1"/>
  <c r="AU18" i="164"/>
  <c r="AU60" i="164" s="1"/>
  <c r="AT15" i="164"/>
  <c r="AT57" i="164" s="1"/>
  <c r="AA37" i="164"/>
  <c r="AA79" i="164" s="1"/>
  <c r="W23" i="164"/>
  <c r="W65" i="164" s="1"/>
  <c r="AT20" i="164"/>
  <c r="AT62" i="164" s="1"/>
  <c r="AO31" i="164"/>
  <c r="AO73" i="164" s="1"/>
  <c r="AA40" i="164"/>
  <c r="AA82" i="164" s="1"/>
  <c r="AV16" i="164"/>
  <c r="AV58" i="164" s="1"/>
  <c r="AY40" i="164"/>
  <c r="AY82" i="164" s="1"/>
  <c r="AM16" i="164"/>
  <c r="AM58" i="164" s="1"/>
  <c r="AD31" i="164"/>
  <c r="AD73" i="164" s="1"/>
  <c r="AF16" i="164"/>
  <c r="AF58" i="164" s="1"/>
  <c r="AM31" i="164"/>
  <c r="AM73" i="164" s="1"/>
  <c r="AD33" i="164"/>
  <c r="AD75" i="164" s="1"/>
  <c r="AP35" i="164"/>
  <c r="AP77" i="164" s="1"/>
  <c r="AP27" i="164"/>
  <c r="AP69" i="164" s="1"/>
  <c r="AH29" i="164"/>
  <c r="AH71" i="164" s="1"/>
  <c r="AW15" i="164"/>
  <c r="AW57" i="164" s="1"/>
  <c r="R40" i="164"/>
  <c r="R82" i="164" s="1"/>
  <c r="W18" i="164"/>
  <c r="W60" i="164" s="1"/>
  <c r="BD23" i="164"/>
  <c r="BD65" i="164" s="1"/>
  <c r="W39" i="164"/>
  <c r="W81" i="164" s="1"/>
  <c r="BG26" i="164"/>
  <c r="BG68" i="164" s="1"/>
  <c r="AM38" i="164"/>
  <c r="AM80" i="164" s="1"/>
  <c r="AZ37" i="164"/>
  <c r="AZ79" i="164" s="1"/>
  <c r="AE25" i="164"/>
  <c r="AE67" i="164" s="1"/>
  <c r="AC36" i="164"/>
  <c r="AC78" i="164" s="1"/>
  <c r="BC36" i="164"/>
  <c r="BC78" i="164" s="1"/>
  <c r="AH20" i="164"/>
  <c r="AH62" i="164" s="1"/>
  <c r="BK37" i="164"/>
  <c r="BK79" i="164" s="1"/>
  <c r="AY32" i="164"/>
  <c r="AY74" i="164" s="1"/>
  <c r="BK21" i="164"/>
  <c r="BK63" i="164" s="1"/>
  <c r="BJ42" i="164"/>
  <c r="BJ84" i="164" s="1"/>
  <c r="AP18" i="164"/>
  <c r="AP60" i="164" s="1"/>
  <c r="BB39" i="164"/>
  <c r="BB81" i="164" s="1"/>
  <c r="BA15" i="164"/>
  <c r="BA57" i="164" s="1"/>
  <c r="BH14" i="164"/>
  <c r="BH56" i="164" s="1"/>
  <c r="T16" i="164"/>
  <c r="T58" i="164" s="1"/>
  <c r="S41" i="164"/>
  <c r="S83" i="164" s="1"/>
  <c r="AP23" i="164"/>
  <c r="AP65" i="164" s="1"/>
  <c r="AC25" i="164"/>
  <c r="AC67" i="164" s="1"/>
  <c r="BB41" i="164"/>
  <c r="BB83" i="164" s="1"/>
  <c r="BH36" i="164"/>
  <c r="BH78" i="164" s="1"/>
  <c r="BI17" i="164"/>
  <c r="BI59" i="164" s="1"/>
  <c r="AT32" i="164"/>
  <c r="AT74" i="164" s="1"/>
  <c r="AC35" i="164"/>
  <c r="AC77" i="164" s="1"/>
  <c r="X28" i="164"/>
  <c r="X70" i="164" s="1"/>
  <c r="BE38" i="164"/>
  <c r="BE80" i="164" s="1"/>
  <c r="AT30" i="164"/>
  <c r="AT72" i="164" s="1"/>
  <c r="AJ35" i="164"/>
  <c r="AJ77" i="164" s="1"/>
  <c r="AV35" i="164"/>
  <c r="AV77" i="164" s="1"/>
  <c r="AE14" i="164"/>
  <c r="AE56" i="164" s="1"/>
  <c r="AO15" i="164"/>
  <c r="AO57" i="164" s="1"/>
  <c r="AW36" i="164"/>
  <c r="AW78" i="164" s="1"/>
  <c r="AU38" i="164"/>
  <c r="AU80" i="164" s="1"/>
  <c r="AG27" i="164"/>
  <c r="AG69" i="164" s="1"/>
  <c r="BB33" i="164"/>
  <c r="BB75" i="164" s="1"/>
  <c r="O13" i="164"/>
  <c r="O55" i="164" s="1"/>
  <c r="U36" i="164"/>
  <c r="U78" i="164" s="1"/>
  <c r="AY24" i="164"/>
  <c r="AY66" i="164" s="1"/>
  <c r="AH17" i="164"/>
  <c r="AH59" i="164" s="1"/>
  <c r="BJ30" i="164"/>
  <c r="BJ72" i="164" s="1"/>
  <c r="N32" i="164"/>
  <c r="N74" i="164" s="1"/>
  <c r="AA18" i="164"/>
  <c r="AA60" i="164" s="1"/>
  <c r="S16" i="164"/>
  <c r="S58" i="164" s="1"/>
  <c r="V18" i="164"/>
  <c r="V60" i="164" s="1"/>
  <c r="S13" i="164"/>
  <c r="S55" i="164" s="1"/>
  <c r="AR31" i="164"/>
  <c r="AR73" i="164" s="1"/>
  <c r="AD27" i="164"/>
  <c r="AD69" i="164" s="1"/>
  <c r="V27" i="164"/>
  <c r="V69" i="164" s="1"/>
  <c r="AG40" i="164"/>
  <c r="AG82" i="164" s="1"/>
  <c r="AQ26" i="164"/>
  <c r="AQ68" i="164" s="1"/>
  <c r="BG42" i="164"/>
  <c r="BG84" i="164" s="1"/>
  <c r="Y25" i="164"/>
  <c r="Y67" i="164" s="1"/>
  <c r="AU37" i="164"/>
  <c r="AU79" i="164" s="1"/>
  <c r="AG37" i="164"/>
  <c r="AG79" i="164" s="1"/>
  <c r="T41" i="164"/>
  <c r="T83" i="164" s="1"/>
  <c r="S40" i="164"/>
  <c r="S82" i="164" s="1"/>
  <c r="AA17" i="164"/>
  <c r="AA59" i="164" s="1"/>
  <c r="AF14" i="164"/>
  <c r="AF56" i="164" s="1"/>
  <c r="BA35" i="164"/>
  <c r="BA77" i="164" s="1"/>
  <c r="V36" i="164"/>
  <c r="V78" i="164" s="1"/>
  <c r="AB13" i="164"/>
  <c r="AB55" i="164" s="1"/>
  <c r="V39" i="164"/>
  <c r="V81" i="164" s="1"/>
  <c r="AV38" i="164"/>
  <c r="AV80" i="164" s="1"/>
  <c r="BB15" i="164"/>
  <c r="BB57" i="164" s="1"/>
  <c r="S29" i="164"/>
  <c r="S71" i="164" s="1"/>
  <c r="AI24" i="164"/>
  <c r="AI66" i="164" s="1"/>
  <c r="BJ23" i="164"/>
  <c r="BJ65" i="164" s="1"/>
  <c r="BD36" i="164"/>
  <c r="BD78" i="164" s="1"/>
  <c r="W25" i="164"/>
  <c r="W67" i="164" s="1"/>
  <c r="AG36" i="164"/>
  <c r="AG78" i="164" s="1"/>
  <c r="T19" i="164"/>
  <c r="T61" i="164" s="1"/>
  <c r="N13" i="164"/>
  <c r="N55" i="164" s="1"/>
  <c r="AC41" i="164"/>
  <c r="AC83" i="164" s="1"/>
  <c r="AJ40" i="164"/>
  <c r="AJ82" i="164" s="1"/>
  <c r="Q41" i="164"/>
  <c r="Q83" i="164" s="1"/>
  <c r="AM37" i="164"/>
  <c r="AM79" i="164" s="1"/>
  <c r="AQ39" i="164"/>
  <c r="AQ81" i="164" s="1"/>
  <c r="R29" i="164"/>
  <c r="R71" i="164" s="1"/>
  <c r="AB25" i="164"/>
  <c r="AB67" i="164" s="1"/>
  <c r="AB37" i="164"/>
  <c r="AB79" i="164" s="1"/>
  <c r="BB31" i="164"/>
  <c r="BB73" i="164" s="1"/>
  <c r="AL42" i="164"/>
  <c r="AL84" i="164" s="1"/>
  <c r="BD21" i="164"/>
  <c r="BD63" i="164" s="1"/>
  <c r="AI20" i="164"/>
  <c r="AI62" i="164" s="1"/>
  <c r="BG19" i="164"/>
  <c r="BG61" i="164" s="1"/>
  <c r="Y29" i="164"/>
  <c r="Y71" i="164" s="1"/>
  <c r="BB21" i="164"/>
  <c r="BB63" i="164" s="1"/>
  <c r="BA26" i="164"/>
  <c r="BA68" i="164" s="1"/>
  <c r="S31" i="164"/>
  <c r="S73" i="164" s="1"/>
  <c r="AR17" i="164"/>
  <c r="AR59" i="164" s="1"/>
  <c r="X33" i="164"/>
  <c r="X75" i="164" s="1"/>
  <c r="BE16" i="164"/>
  <c r="BE58" i="164" s="1"/>
  <c r="BB30" i="164"/>
  <c r="BB72" i="164" s="1"/>
  <c r="AH22" i="164"/>
  <c r="AH64" i="164" s="1"/>
  <c r="AV33" i="164"/>
  <c r="AV75" i="164" s="1"/>
  <c r="AY13" i="164"/>
  <c r="AY55" i="164" s="1"/>
  <c r="P34" i="164"/>
  <c r="P76" i="164" s="1"/>
  <c r="X37" i="164"/>
  <c r="X79" i="164" s="1"/>
  <c r="Q30" i="164"/>
  <c r="Q72" i="164" s="1"/>
  <c r="Z42" i="164"/>
  <c r="Z84" i="164" s="1"/>
  <c r="AY14" i="164"/>
  <c r="AY56" i="164" s="1"/>
  <c r="N15" i="164"/>
  <c r="N57" i="164" s="1"/>
  <c r="AQ38" i="164"/>
  <c r="AQ80" i="164" s="1"/>
  <c r="Z28" i="164"/>
  <c r="Z70" i="164" s="1"/>
  <c r="AT37" i="164"/>
  <c r="AT79" i="164" s="1"/>
  <c r="AW41" i="164"/>
  <c r="AW83" i="164" s="1"/>
  <c r="AM15" i="164"/>
  <c r="AM57" i="164" s="1"/>
  <c r="BK27" i="164"/>
  <c r="BK69" i="164" s="1"/>
  <c r="V31" i="164"/>
  <c r="V73" i="164" s="1"/>
  <c r="BJ33" i="164"/>
  <c r="BJ75" i="164" s="1"/>
  <c r="Z30" i="164"/>
  <c r="Z72" i="164" s="1"/>
  <c r="T23" i="164"/>
  <c r="T65" i="164" s="1"/>
  <c r="AS41" i="164"/>
  <c r="AS83" i="164" s="1"/>
  <c r="V40" i="164"/>
  <c r="V82" i="164" s="1"/>
  <c r="BJ40" i="164"/>
  <c r="BJ82" i="164" s="1"/>
  <c r="AX13" i="164"/>
  <c r="AX55" i="164" s="1"/>
  <c r="BA37" i="164"/>
  <c r="BA79" i="164" s="1"/>
  <c r="U42" i="164"/>
  <c r="U84" i="164" s="1"/>
  <c r="Z23" i="164"/>
  <c r="Z65" i="164" s="1"/>
  <c r="AB28" i="164"/>
  <c r="AB70" i="164" s="1"/>
  <c r="W14" i="164"/>
  <c r="W56" i="164" s="1"/>
  <c r="AV18" i="164"/>
  <c r="AV60" i="164" s="1"/>
  <c r="AK28" i="164"/>
  <c r="AK70" i="164" s="1"/>
  <c r="BC33" i="164"/>
  <c r="BC75" i="164" s="1"/>
  <c r="AE32" i="164"/>
  <c r="AE74" i="164" s="1"/>
  <c r="R33" i="164"/>
  <c r="R75" i="164" s="1"/>
  <c r="BB22" i="164"/>
  <c r="BB64" i="164" s="1"/>
  <c r="AN25" i="164"/>
  <c r="AN67" i="164" s="1"/>
  <c r="AB36" i="164"/>
  <c r="AB78" i="164" s="1"/>
  <c r="AH14" i="164"/>
  <c r="AH56" i="164" s="1"/>
  <c r="BB38" i="164"/>
  <c r="BB80" i="164" s="1"/>
  <c r="AI18" i="164"/>
  <c r="AI60" i="164" s="1"/>
  <c r="AU27" i="164"/>
  <c r="AU69" i="164" s="1"/>
  <c r="X30" i="164"/>
  <c r="X72" i="164" s="1"/>
  <c r="N30" i="164"/>
  <c r="N72" i="164" s="1"/>
  <c r="AC18" i="164"/>
  <c r="AC60" i="164" s="1"/>
  <c r="BD39" i="164"/>
  <c r="BD81" i="164" s="1"/>
  <c r="AP16" i="164"/>
  <c r="AP58" i="164" s="1"/>
  <c r="Z26" i="164"/>
  <c r="Z68" i="164" s="1"/>
  <c r="BC20" i="164"/>
  <c r="BC62" i="164" s="1"/>
  <c r="AQ31" i="164"/>
  <c r="AQ73" i="164" s="1"/>
  <c r="AQ41" i="164"/>
  <c r="AQ83" i="164" s="1"/>
  <c r="BC30" i="164"/>
  <c r="BC72" i="164" s="1"/>
  <c r="V30" i="164"/>
  <c r="V72" i="164" s="1"/>
  <c r="AE29" i="164"/>
  <c r="AE71" i="164" s="1"/>
  <c r="AJ15" i="164"/>
  <c r="AJ57" i="164" s="1"/>
  <c r="BI41" i="164"/>
  <c r="BI83" i="164" s="1"/>
  <c r="R36" i="164"/>
  <c r="R78" i="164" s="1"/>
  <c r="AB20" i="164"/>
  <c r="AB62" i="164" s="1"/>
  <c r="AS37" i="164"/>
  <c r="AS79" i="164" s="1"/>
  <c r="AX24" i="164"/>
  <c r="AX66" i="164" s="1"/>
  <c r="AL25" i="164"/>
  <c r="AL67" i="164" s="1"/>
  <c r="P26" i="164"/>
  <c r="P68" i="164" s="1"/>
  <c r="AG22" i="164"/>
  <c r="AG64" i="164" s="1"/>
  <c r="AW18" i="164"/>
  <c r="AW60" i="164" s="1"/>
  <c r="AW33" i="164"/>
  <c r="AW75" i="164" s="1"/>
  <c r="AC42" i="164"/>
  <c r="AC84" i="164" s="1"/>
  <c r="X41" i="164"/>
  <c r="X83" i="164" s="1"/>
  <c r="AF31" i="164"/>
  <c r="AF73" i="164" s="1"/>
  <c r="BC42" i="164"/>
  <c r="BC84" i="164" s="1"/>
  <c r="AH35" i="164"/>
  <c r="AH77" i="164" s="1"/>
  <c r="X18" i="164"/>
  <c r="X60" i="164" s="1"/>
  <c r="X32" i="164"/>
  <c r="X74" i="164" s="1"/>
  <c r="BI13" i="164"/>
  <c r="BI55" i="164" s="1"/>
  <c r="AR32" i="164"/>
  <c r="AR74" i="164" s="1"/>
  <c r="BH23" i="164"/>
  <c r="BH65" i="164" s="1"/>
  <c r="AC24" i="164"/>
  <c r="AC66" i="164" s="1"/>
  <c r="BG29" i="164"/>
  <c r="BG71" i="164" s="1"/>
  <c r="BK19" i="164"/>
  <c r="BK61" i="164" s="1"/>
  <c r="AD19" i="164"/>
  <c r="AD61" i="164" s="1"/>
  <c r="BC16" i="164"/>
  <c r="BC58" i="164" s="1"/>
  <c r="AF26" i="164"/>
  <c r="AF68" i="164" s="1"/>
  <c r="AA42" i="164"/>
  <c r="AA84" i="164" s="1"/>
  <c r="BG25" i="164"/>
  <c r="BG67" i="164" s="1"/>
  <c r="BJ37" i="164"/>
  <c r="BJ79" i="164" s="1"/>
  <c r="AK31" i="164"/>
  <c r="AK73" i="164" s="1"/>
  <c r="T14" i="164"/>
  <c r="T56" i="164" s="1"/>
  <c r="AA25" i="164"/>
  <c r="AA67" i="164" s="1"/>
  <c r="AD42" i="164"/>
  <c r="AD84" i="164" s="1"/>
  <c r="AH23" i="164"/>
  <c r="AH65" i="164" s="1"/>
  <c r="BF35" i="164"/>
  <c r="BF77" i="164" s="1"/>
  <c r="AU13" i="164"/>
  <c r="AU55" i="164" s="1"/>
  <c r="T29" i="164"/>
  <c r="T71" i="164" s="1"/>
  <c r="AB24" i="164"/>
  <c r="AB66" i="164" s="1"/>
  <c r="AO21" i="164"/>
  <c r="AO63" i="164" s="1"/>
  <c r="AB35" i="164"/>
  <c r="AB77" i="164" s="1"/>
  <c r="Z18" i="164"/>
  <c r="Z60" i="164" s="1"/>
  <c r="AU39" i="164"/>
  <c r="AU81" i="164" s="1"/>
  <c r="AO19" i="164"/>
  <c r="AO61" i="164" s="1"/>
  <c r="BF40" i="164"/>
  <c r="BF82" i="164" s="1"/>
  <c r="AX19" i="164"/>
  <c r="AX61" i="164" s="1"/>
  <c r="N18" i="164"/>
  <c r="N60" i="164" s="1"/>
  <c r="AY16" i="164"/>
  <c r="AY58" i="164" s="1"/>
  <c r="BC31" i="164"/>
  <c r="BC73" i="164" s="1"/>
  <c r="W32" i="164"/>
  <c r="W74" i="164" s="1"/>
  <c r="P30" i="164"/>
  <c r="P72" i="164" s="1"/>
  <c r="AA14" i="164"/>
  <c r="AA56" i="164" s="1"/>
  <c r="AF27" i="164"/>
  <c r="AF69" i="164" s="1"/>
  <c r="AJ25" i="164"/>
  <c r="AJ67" i="164" s="1"/>
  <c r="BB13" i="164"/>
  <c r="BB55" i="164" s="1"/>
  <c r="AQ30" i="164"/>
  <c r="AQ72" i="164" s="1"/>
  <c r="AV32" i="164"/>
  <c r="AV74" i="164" s="1"/>
  <c r="BB35" i="164"/>
  <c r="BB77" i="164" s="1"/>
  <c r="AN16" i="164"/>
  <c r="AN58" i="164" s="1"/>
  <c r="AI35" i="164"/>
  <c r="AI77" i="164" s="1"/>
  <c r="O29" i="164"/>
  <c r="O71" i="164" s="1"/>
  <c r="AH24" i="164"/>
  <c r="AH66" i="164" s="1"/>
  <c r="S37" i="164"/>
  <c r="S79" i="164" s="1"/>
  <c r="BC24" i="164"/>
  <c r="BC66" i="164" s="1"/>
  <c r="O40" i="164"/>
  <c r="O82" i="164" s="1"/>
  <c r="AJ37" i="164"/>
  <c r="AJ79" i="164" s="1"/>
  <c r="BF38" i="164"/>
  <c r="BF80" i="164" s="1"/>
  <c r="AC26" i="164"/>
  <c r="AC68" i="164" s="1"/>
  <c r="AL41" i="164"/>
  <c r="AL83" i="164" s="1"/>
  <c r="BF42" i="164"/>
  <c r="BF84" i="164" s="1"/>
  <c r="BE41" i="164"/>
  <c r="BE83" i="164" s="1"/>
  <c r="Q19" i="164"/>
  <c r="Q61" i="164" s="1"/>
  <c r="O35" i="164"/>
  <c r="O77" i="164" s="1"/>
  <c r="AR29" i="164"/>
  <c r="AR71" i="164" s="1"/>
  <c r="Q24" i="164"/>
  <c r="Q66" i="164" s="1"/>
  <c r="AF39" i="164"/>
  <c r="AF81" i="164" s="1"/>
  <c r="AZ38" i="164"/>
  <c r="AZ80" i="164" s="1"/>
  <c r="AO24" i="164"/>
  <c r="AO66" i="164" s="1"/>
  <c r="AL29" i="164"/>
  <c r="AL71" i="164" s="1"/>
  <c r="AS35" i="164"/>
  <c r="AS77" i="164" s="1"/>
  <c r="AW23" i="164"/>
  <c r="AW65" i="164" s="1"/>
  <c r="BB18" i="164"/>
  <c r="BB60" i="164" s="1"/>
  <c r="AA22" i="164"/>
  <c r="AA64" i="164" s="1"/>
  <c r="BG18" i="164"/>
  <c r="BG60" i="164" s="1"/>
  <c r="AW26" i="164"/>
  <c r="AW68" i="164" s="1"/>
  <c r="AJ26" i="164"/>
  <c r="AJ68" i="164" s="1"/>
  <c r="AR21" i="164"/>
  <c r="AR63" i="164" s="1"/>
  <c r="BA30" i="164"/>
  <c r="BA72" i="164" s="1"/>
  <c r="R30" i="164"/>
  <c r="R72" i="164" s="1"/>
  <c r="BD38" i="164"/>
  <c r="BD80" i="164" s="1"/>
  <c r="X19" i="164"/>
  <c r="X61" i="164" s="1"/>
  <c r="O21" i="164"/>
  <c r="O63" i="164" s="1"/>
  <c r="Z14" i="164"/>
  <c r="Z56" i="164" s="1"/>
  <c r="BC14" i="164"/>
  <c r="BC56" i="164" s="1"/>
  <c r="Y17" i="164"/>
  <c r="Y59" i="164" s="1"/>
  <c r="AP21" i="164"/>
  <c r="AP63" i="164" s="1"/>
  <c r="AS28" i="164"/>
  <c r="AS70" i="164" s="1"/>
  <c r="AO37" i="164"/>
  <c r="AO79" i="164" s="1"/>
  <c r="AC32" i="164"/>
  <c r="AC74" i="164" s="1"/>
  <c r="AV20" i="164"/>
  <c r="AV62" i="164" s="1"/>
  <c r="AV36" i="164"/>
  <c r="AV78" i="164" s="1"/>
  <c r="AD41" i="164"/>
  <c r="AD83" i="164" s="1"/>
  <c r="AO35" i="164"/>
  <c r="AO77" i="164" s="1"/>
  <c r="AU22" i="164"/>
  <c r="AU64" i="164" s="1"/>
  <c r="AS31" i="164"/>
  <c r="AS73" i="164" s="1"/>
  <c r="Y31" i="164"/>
  <c r="Y73" i="164" s="1"/>
  <c r="AR35" i="164"/>
  <c r="AR77" i="164" s="1"/>
  <c r="U33" i="164"/>
  <c r="U75" i="164" s="1"/>
  <c r="AF25" i="164"/>
  <c r="AF67" i="164" s="1"/>
  <c r="BK38" i="164"/>
  <c r="BK80" i="164" s="1"/>
  <c r="AG32" i="164"/>
  <c r="AG74" i="164" s="1"/>
  <c r="AD14" i="164"/>
  <c r="AD56" i="164" s="1"/>
  <c r="R13" i="164"/>
  <c r="R55" i="164" s="1"/>
  <c r="P17" i="164"/>
  <c r="P59" i="164" s="1"/>
  <c r="U24" i="164"/>
  <c r="U66" i="164" s="1"/>
  <c r="BH38" i="164"/>
  <c r="BH80" i="164" s="1"/>
  <c r="P20" i="164"/>
  <c r="P62" i="164" s="1"/>
  <c r="Y20" i="164"/>
  <c r="Y62" i="164" s="1"/>
  <c r="AY41" i="164"/>
  <c r="AY83" i="164" s="1"/>
  <c r="Y21" i="164"/>
  <c r="Y63" i="164" s="1"/>
  <c r="Z15" i="164"/>
  <c r="Z57" i="164" s="1"/>
  <c r="AK13" i="164"/>
  <c r="AK55" i="164" s="1"/>
  <c r="AX36" i="164"/>
  <c r="AX78" i="164" s="1"/>
  <c r="AN14" i="164"/>
  <c r="AN56" i="164" s="1"/>
  <c r="Y19" i="164"/>
  <c r="Y61" i="164" s="1"/>
  <c r="AT17" i="164"/>
  <c r="AT59" i="164" s="1"/>
  <c r="R35" i="164"/>
  <c r="R77" i="164" s="1"/>
  <c r="AT25" i="164"/>
  <c r="AT67" i="164" s="1"/>
  <c r="AA26" i="164"/>
  <c r="AA68" i="164" s="1"/>
  <c r="AH25" i="164"/>
  <c r="AH67" i="164" s="1"/>
  <c r="AG42" i="164"/>
  <c r="AG84" i="164" s="1"/>
  <c r="AE17" i="164"/>
  <c r="AE59" i="164" s="1"/>
  <c r="BG38" i="164"/>
  <c r="BG80" i="164" s="1"/>
  <c r="AT22" i="164"/>
  <c r="AT64" i="164" s="1"/>
  <c r="AL20" i="164"/>
  <c r="AL62" i="164" s="1"/>
  <c r="P28" i="164"/>
  <c r="P70" i="164" s="1"/>
  <c r="BE23" i="164"/>
  <c r="BE65" i="164" s="1"/>
  <c r="AY36" i="164"/>
  <c r="AY78" i="164" s="1"/>
  <c r="O16" i="164"/>
  <c r="O58" i="164" s="1"/>
  <c r="AB22" i="164"/>
  <c r="AB64" i="164" s="1"/>
  <c r="AP28" i="164"/>
  <c r="AP70" i="164" s="1"/>
  <c r="AR23" i="164"/>
  <c r="AR65" i="164" s="1"/>
  <c r="AN28" i="164"/>
  <c r="AN70" i="164" s="1"/>
  <c r="BC21" i="164"/>
  <c r="BC63" i="164" s="1"/>
  <c r="AO33" i="164"/>
  <c r="AO75" i="164" s="1"/>
  <c r="AI30" i="164"/>
  <c r="AI72" i="164" s="1"/>
  <c r="AV28" i="164"/>
  <c r="AV70" i="164" s="1"/>
  <c r="AT31" i="164"/>
  <c r="AT73" i="164" s="1"/>
  <c r="V33" i="164"/>
  <c r="V75" i="164" s="1"/>
  <c r="AT24" i="164"/>
  <c r="AT66" i="164" s="1"/>
  <c r="AQ29" i="164"/>
  <c r="AQ71" i="164" s="1"/>
  <c r="AU26" i="164"/>
  <c r="AU68" i="164" s="1"/>
  <c r="AY35" i="164"/>
  <c r="AY77" i="164" s="1"/>
  <c r="AF37" i="164"/>
  <c r="AF79" i="164" s="1"/>
  <c r="AI29" i="164"/>
  <c r="AI71" i="164" s="1"/>
  <c r="BA33" i="164"/>
  <c r="BA75" i="164" s="1"/>
  <c r="W26" i="164"/>
  <c r="W68" i="164" s="1"/>
  <c r="X22" i="164"/>
  <c r="X64" i="164" s="1"/>
  <c r="BK17" i="164"/>
  <c r="BK59" i="164" s="1"/>
  <c r="AG20" i="164"/>
  <c r="AG62" i="164" s="1"/>
  <c r="BK16" i="164"/>
  <c r="BK58" i="164" s="1"/>
  <c r="N36" i="164"/>
  <c r="N78" i="164" s="1"/>
  <c r="AN18" i="164"/>
  <c r="AN60" i="164" s="1"/>
  <c r="U28" i="164"/>
  <c r="U70" i="164" s="1"/>
  <c r="Z38" i="164"/>
  <c r="Z80" i="164" s="1"/>
  <c r="Q28" i="164"/>
  <c r="Q70" i="164" s="1"/>
  <c r="V26" i="164"/>
  <c r="V68" i="164" s="1"/>
  <c r="V19" i="164"/>
  <c r="V61" i="164" s="1"/>
  <c r="AQ17" i="164"/>
  <c r="AQ59" i="164" s="1"/>
  <c r="Y41" i="164"/>
  <c r="Y83" i="164" s="1"/>
  <c r="V15" i="164"/>
  <c r="V57" i="164" s="1"/>
  <c r="AT13" i="164"/>
  <c r="AT55" i="164" s="1"/>
  <c r="AW40" i="164"/>
  <c r="AW82" i="164" s="1"/>
  <c r="AK22" i="164"/>
  <c r="AK64" i="164" s="1"/>
  <c r="BG27" i="164"/>
  <c r="BG69" i="164" s="1"/>
  <c r="AH38" i="164"/>
  <c r="AH80" i="164" s="1"/>
  <c r="BE40" i="164"/>
  <c r="BE82" i="164" s="1"/>
  <c r="AS30" i="164"/>
  <c r="AS72" i="164" s="1"/>
  <c r="AT27" i="164"/>
  <c r="AT69" i="164" s="1"/>
  <c r="AM14" i="164"/>
  <c r="AM56" i="164" s="1"/>
  <c r="AS29" i="164"/>
  <c r="AS71" i="164" s="1"/>
  <c r="X31" i="164"/>
  <c r="X73" i="164" s="1"/>
  <c r="AZ36" i="164"/>
  <c r="AZ78" i="164" s="1"/>
  <c r="AG26" i="164"/>
  <c r="AG68" i="164" s="1"/>
  <c r="AM39" i="164"/>
  <c r="AM81" i="164" s="1"/>
  <c r="AB38" i="164"/>
  <c r="AB80" i="164" s="1"/>
  <c r="Q15" i="164"/>
  <c r="Q57" i="164" s="1"/>
  <c r="V35" i="164"/>
  <c r="V77" i="164" s="1"/>
  <c r="AN33" i="164"/>
  <c r="AN75" i="164" s="1"/>
  <c r="S27" i="164"/>
  <c r="S69" i="164" s="1"/>
  <c r="AN42" i="164"/>
  <c r="AN84" i="164" s="1"/>
  <c r="BA36" i="164"/>
  <c r="BA78" i="164" s="1"/>
  <c r="BC37" i="164"/>
  <c r="BC79" i="164" s="1"/>
  <c r="S38" i="164"/>
  <c r="S80" i="164" s="1"/>
  <c r="BF14" i="164"/>
  <c r="BF56" i="164" s="1"/>
  <c r="W36" i="164"/>
  <c r="W78" i="164" s="1"/>
  <c r="AE19" i="164"/>
  <c r="AE61" i="164" s="1"/>
  <c r="AG15" i="164"/>
  <c r="AG57" i="164" s="1"/>
  <c r="W28" i="164"/>
  <c r="W70" i="164" s="1"/>
  <c r="BC13" i="164"/>
  <c r="BC55" i="164" s="1"/>
  <c r="BC18" i="164"/>
  <c r="BC60" i="164" s="1"/>
  <c r="BD27" i="164"/>
  <c r="BD69" i="164" s="1"/>
  <c r="BG15" i="164"/>
  <c r="BG57" i="164" s="1"/>
  <c r="BH13" i="164"/>
  <c r="BH55" i="164" s="1"/>
  <c r="AH19" i="164"/>
  <c r="AH61" i="164" s="1"/>
  <c r="AG25" i="164"/>
  <c r="AG67" i="164" s="1"/>
  <c r="AI23" i="164"/>
  <c r="AI65" i="164" s="1"/>
  <c r="AU20" i="164"/>
  <c r="AU62" i="164" s="1"/>
  <c r="AX33" i="164"/>
  <c r="AX75" i="164" s="1"/>
  <c r="BH39" i="164"/>
  <c r="BH81" i="164" s="1"/>
  <c r="R23" i="164"/>
  <c r="R65" i="164" s="1"/>
  <c r="BF21" i="164"/>
  <c r="BF63" i="164" s="1"/>
  <c r="AL40" i="164"/>
  <c r="AL82" i="164" s="1"/>
  <c r="P29" i="164"/>
  <c r="P71" i="164" s="1"/>
  <c r="BC40" i="164"/>
  <c r="BC82" i="164" s="1"/>
  <c r="BE36" i="164"/>
  <c r="BE78" i="164" s="1"/>
  <c r="AY33" i="164"/>
  <c r="AY75" i="164" s="1"/>
  <c r="AB29" i="164"/>
  <c r="AB71" i="164" s="1"/>
  <c r="BK39" i="164"/>
  <c r="BK81" i="164" s="1"/>
  <c r="BJ18" i="164"/>
  <c r="BJ60" i="164" s="1"/>
  <c r="BH17" i="164"/>
  <c r="BH59" i="164" s="1"/>
  <c r="AM21" i="164"/>
  <c r="AM63" i="164" s="1"/>
  <c r="AK23" i="164"/>
  <c r="AK65" i="164" s="1"/>
  <c r="X39" i="164"/>
  <c r="X81" i="164" s="1"/>
  <c r="AS24" i="164"/>
  <c r="AS66" i="164" s="1"/>
  <c r="AM26" i="164"/>
  <c r="AM68" i="164" s="1"/>
  <c r="AE36" i="164"/>
  <c r="AE78" i="164" s="1"/>
  <c r="AU41" i="164"/>
  <c r="AU83" i="164" s="1"/>
  <c r="AJ18" i="164"/>
  <c r="AJ60" i="164" s="1"/>
  <c r="AS33" i="164"/>
  <c r="AS75" i="164" s="1"/>
  <c r="Y42" i="164"/>
  <c r="Y84" i="164" s="1"/>
  <c r="BK35" i="164"/>
  <c r="BK77" i="164" s="1"/>
  <c r="AO27" i="164"/>
  <c r="AO69" i="164" s="1"/>
  <c r="AV29" i="164"/>
  <c r="AV71" i="164" s="1"/>
  <c r="Q13" i="164"/>
  <c r="Q55" i="164" s="1"/>
  <c r="AO18" i="164"/>
  <c r="AO60" i="164" s="1"/>
  <c r="AM28" i="164"/>
  <c r="AM70" i="164" s="1"/>
  <c r="BD40" i="164"/>
  <c r="BD82" i="164" s="1"/>
  <c r="AG38" i="164"/>
  <c r="AG80" i="164" s="1"/>
  <c r="AX14" i="164"/>
  <c r="AX56" i="164" s="1"/>
  <c r="AF17" i="164"/>
  <c r="AF59" i="164" s="1"/>
  <c r="X38" i="164"/>
  <c r="X80" i="164" s="1"/>
  <c r="AM35" i="164"/>
  <c r="AM77" i="164" s="1"/>
  <c r="BF23" i="164"/>
  <c r="BF65" i="164" s="1"/>
  <c r="W35" i="164"/>
  <c r="W77" i="164" s="1"/>
  <c r="V16" i="164"/>
  <c r="V58" i="164" s="1"/>
  <c r="Z21" i="164"/>
  <c r="Z63" i="164" s="1"/>
  <c r="AY39" i="164"/>
  <c r="AY81" i="164" s="1"/>
  <c r="X29" i="164"/>
  <c r="X71" i="164" s="1"/>
  <c r="Q42" i="164"/>
  <c r="Q84" i="164" s="1"/>
  <c r="AN15" i="164"/>
  <c r="AN57" i="164" s="1"/>
  <c r="AP41" i="164"/>
  <c r="AP83" i="164" s="1"/>
  <c r="Q36" i="164"/>
  <c r="Q78" i="164" s="1"/>
  <c r="Q14" i="164"/>
  <c r="Q56" i="164" s="1"/>
  <c r="AF15" i="164"/>
  <c r="AF57" i="164" s="1"/>
  <c r="AJ14" i="164"/>
  <c r="AJ56" i="164" s="1"/>
  <c r="BG40" i="164"/>
  <c r="BG82" i="164" s="1"/>
  <c r="AS23" i="164"/>
  <c r="AS65" i="164" s="1"/>
  <c r="AS27" i="164"/>
  <c r="AS69" i="164" s="1"/>
  <c r="AY30" i="164"/>
  <c r="AY72" i="164" s="1"/>
  <c r="AO16" i="164"/>
  <c r="AO58" i="164" s="1"/>
  <c r="BE31" i="164"/>
  <c r="BE73" i="164" s="1"/>
  <c r="BA21" i="164"/>
  <c r="BA63" i="164" s="1"/>
  <c r="S28" i="164"/>
  <c r="S70" i="164" s="1"/>
  <c r="AC27" i="164"/>
  <c r="AC69" i="164" s="1"/>
  <c r="AM24" i="164"/>
  <c r="AM66" i="164" s="1"/>
  <c r="AS14" i="164"/>
  <c r="AS56" i="164" s="1"/>
  <c r="BH22" i="164"/>
  <c r="BH64" i="164" s="1"/>
  <c r="AL16" i="164"/>
  <c r="AL58" i="164" s="1"/>
  <c r="AS16" i="164"/>
  <c r="AS58" i="164" s="1"/>
  <c r="AW13" i="164"/>
  <c r="AW55" i="164" s="1"/>
  <c r="AI15" i="164"/>
  <c r="AI57" i="164" s="1"/>
  <c r="AF19" i="164"/>
  <c r="AF61" i="164" s="1"/>
  <c r="AM32" i="164"/>
  <c r="AM74" i="164" s="1"/>
  <c r="AA21" i="164"/>
  <c r="AA63" i="164" s="1"/>
  <c r="AI19" i="164"/>
  <c r="AI61" i="164" s="1"/>
  <c r="AR13" i="164"/>
  <c r="AR55" i="164" s="1"/>
  <c r="AP32" i="164"/>
  <c r="AP74" i="164" s="1"/>
  <c r="AV31" i="164"/>
  <c r="AV73" i="164" s="1"/>
  <c r="P14" i="164"/>
  <c r="P56" i="164" s="1"/>
  <c r="O14" i="164"/>
  <c r="O56" i="164" s="1"/>
  <c r="AA39" i="164"/>
  <c r="AA81" i="164" s="1"/>
  <c r="AD40" i="164"/>
  <c r="AD82" i="164" s="1"/>
  <c r="AF28" i="164"/>
  <c r="AF70" i="164" s="1"/>
  <c r="Z31" i="164"/>
  <c r="Z73" i="164" s="1"/>
  <c r="AT26" i="164"/>
  <c r="AT68" i="164" s="1"/>
  <c r="AO28" i="164"/>
  <c r="AO70" i="164" s="1"/>
  <c r="AG29" i="164"/>
  <c r="AG71" i="164" s="1"/>
  <c r="BH28" i="164"/>
  <c r="BH70" i="164" s="1"/>
  <c r="AE30" i="164"/>
  <c r="AE72" i="164" s="1"/>
  <c r="AQ14" i="164"/>
  <c r="AQ56" i="164" s="1"/>
  <c r="X26" i="164"/>
  <c r="X68" i="164" s="1"/>
  <c r="AK17" i="164"/>
  <c r="AK59" i="164" s="1"/>
  <c r="BC29" i="164"/>
  <c r="BC71" i="164" s="1"/>
  <c r="AN36" i="164"/>
  <c r="AN78" i="164" s="1"/>
  <c r="N25" i="164"/>
  <c r="N67" i="164" s="1"/>
  <c r="AQ20" i="164"/>
  <c r="AQ62" i="164" s="1"/>
  <c r="Z35" i="164"/>
  <c r="Z77" i="164" s="1"/>
  <c r="AY42" i="164"/>
  <c r="AY84" i="164" s="1"/>
  <c r="R25" i="164"/>
  <c r="R67" i="164" s="1"/>
  <c r="AW21" i="164"/>
  <c r="AW63" i="164" s="1"/>
  <c r="AD26" i="164"/>
  <c r="AD68" i="164" s="1"/>
  <c r="P41" i="164"/>
  <c r="P83" i="164" s="1"/>
  <c r="Y35" i="164"/>
  <c r="Y77" i="164" s="1"/>
  <c r="BH25" i="164"/>
  <c r="BH67" i="164" s="1"/>
  <c r="AZ33" i="164"/>
  <c r="AZ75" i="164" s="1"/>
  <c r="Q37" i="164"/>
  <c r="Q79" i="164" s="1"/>
  <c r="X17" i="164"/>
  <c r="X59" i="164" s="1"/>
  <c r="AV41" i="164"/>
  <c r="AV83" i="164" s="1"/>
  <c r="BF41" i="164"/>
  <c r="BF83" i="164" s="1"/>
  <c r="S20" i="164"/>
  <c r="S62" i="164" s="1"/>
  <c r="BA28" i="164"/>
  <c r="BA70" i="164" s="1"/>
  <c r="U22" i="164"/>
  <c r="U64" i="164" s="1"/>
  <c r="AB39" i="164"/>
  <c r="AB81" i="164" s="1"/>
  <c r="BD41" i="164"/>
  <c r="BD83" i="164" s="1"/>
  <c r="BB40" i="164"/>
  <c r="BB82" i="164" s="1"/>
  <c r="BH42" i="164"/>
  <c r="BH84" i="164" s="1"/>
  <c r="AY22" i="164"/>
  <c r="AY64" i="164" s="1"/>
  <c r="AW16" i="164"/>
  <c r="AW58" i="164" s="1"/>
  <c r="BH19" i="164"/>
  <c r="BH61" i="164" s="1"/>
  <c r="AV17" i="164"/>
  <c r="AV59" i="164" s="1"/>
  <c r="AT16" i="164"/>
  <c r="AT58" i="164" s="1"/>
  <c r="AP19" i="164"/>
  <c r="AP61" i="164" s="1"/>
  <c r="AL33" i="164"/>
  <c r="AL75" i="164" s="1"/>
  <c r="AQ27" i="164"/>
  <c r="AQ69" i="164" s="1"/>
  <c r="Z22" i="164"/>
  <c r="Z64" i="164" s="1"/>
  <c r="AB16" i="164"/>
  <c r="AB58" i="164" s="1"/>
  <c r="Y26" i="164"/>
  <c r="Y68" i="164" s="1"/>
  <c r="AJ38" i="164"/>
  <c r="AJ80" i="164" s="1"/>
  <c r="AW25" i="164"/>
  <c r="AW67" i="164" s="1"/>
  <c r="Q29" i="164"/>
  <c r="Q71" i="164" s="1"/>
  <c r="AC40" i="164"/>
  <c r="AC82" i="164" s="1"/>
  <c r="AK35" i="164"/>
  <c r="AK77" i="164" s="1"/>
  <c r="AH39" i="164"/>
  <c r="AH81" i="164" s="1"/>
  <c r="BF16" i="164"/>
  <c r="BF58" i="164" s="1"/>
  <c r="BD13" i="164"/>
  <c r="BD55" i="164" s="1"/>
  <c r="AR38" i="164"/>
  <c r="AR80" i="164" s="1"/>
  <c r="AN21" i="164"/>
  <c r="AN63" i="164" s="1"/>
  <c r="U23" i="164"/>
  <c r="U65" i="164" s="1"/>
  <c r="AQ25" i="164"/>
  <c r="AQ67" i="164" s="1"/>
  <c r="AR36" i="164"/>
  <c r="AR78" i="164" s="1"/>
  <c r="AJ23" i="164"/>
  <c r="AJ65" i="164" s="1"/>
  <c r="BA42" i="164"/>
  <c r="BA84" i="164" s="1"/>
  <c r="AQ33" i="164"/>
  <c r="AQ75" i="164" s="1"/>
  <c r="AZ42" i="164"/>
  <c r="AZ84" i="164" s="1"/>
  <c r="S19" i="164"/>
  <c r="S61" i="164" s="1"/>
  <c r="T35" i="164"/>
  <c r="T77" i="164" s="1"/>
  <c r="AK39" i="164"/>
  <c r="AK81" i="164" s="1"/>
  <c r="W42" i="164"/>
  <c r="W84" i="164" s="1"/>
  <c r="S35" i="164"/>
  <c r="S77" i="164" s="1"/>
  <c r="BH20" i="164"/>
  <c r="BH62" i="164" s="1"/>
  <c r="AS26" i="164"/>
  <c r="AS68" i="164" s="1"/>
  <c r="T31" i="164"/>
  <c r="T73" i="164" s="1"/>
  <c r="AO38" i="164"/>
  <c r="AO80" i="164" s="1"/>
  <c r="BF36" i="164"/>
  <c r="BF78" i="164" s="1"/>
  <c r="BJ19" i="164"/>
  <c r="BJ61" i="164" s="1"/>
  <c r="BG22" i="164"/>
  <c r="BG64" i="164" s="1"/>
  <c r="BF31" i="164"/>
  <c r="BF73" i="164" s="1"/>
  <c r="AW27" i="164"/>
  <c r="AW69" i="164" s="1"/>
  <c r="BK22" i="164"/>
  <c r="BK64" i="164" s="1"/>
  <c r="W13" i="164"/>
  <c r="W55" i="164" s="1"/>
  <c r="AG33" i="164"/>
  <c r="AG75" i="164" s="1"/>
  <c r="O34" i="164"/>
  <c r="O76" i="164" s="1"/>
  <c r="AX28" i="164"/>
  <c r="AX70" i="164" s="1"/>
  <c r="S26" i="164"/>
  <c r="S68" i="164" s="1"/>
  <c r="BJ20" i="164"/>
  <c r="BJ62" i="164" s="1"/>
  <c r="AL24" i="164"/>
  <c r="AL66" i="164" s="1"/>
  <c r="AV37" i="164"/>
  <c r="AV79" i="164" s="1"/>
  <c r="Y14" i="164"/>
  <c r="Y56" i="164" s="1"/>
  <c r="AE18" i="164"/>
  <c r="AE60" i="164" s="1"/>
  <c r="AO17" i="164"/>
  <c r="AO59" i="164" s="1"/>
  <c r="BB23" i="164"/>
  <c r="BB65" i="164" s="1"/>
  <c r="O33" i="164"/>
  <c r="O75" i="164" s="1"/>
  <c r="U35" i="164"/>
  <c r="U77" i="164" s="1"/>
  <c r="BH24" i="164"/>
  <c r="BH66" i="164" s="1"/>
  <c r="Y30" i="164"/>
  <c r="Y72" i="164" s="1"/>
  <c r="AE40" i="164"/>
  <c r="AE82" i="164" s="1"/>
  <c r="AL30" i="164"/>
  <c r="AL72" i="164" s="1"/>
  <c r="BJ32" i="164"/>
  <c r="BJ74" i="164" s="1"/>
  <c r="O19" i="164"/>
  <c r="O61" i="164" s="1"/>
  <c r="AD37" i="164"/>
  <c r="AD79" i="164" s="1"/>
  <c r="AO22" i="164"/>
  <c r="AO64" i="164" s="1"/>
  <c r="AX27" i="164"/>
  <c r="AX69" i="164" s="1"/>
  <c r="AP40" i="164"/>
  <c r="AP82" i="164" s="1"/>
  <c r="BH30" i="164"/>
  <c r="BH72" i="164" s="1"/>
  <c r="BJ26" i="164"/>
  <c r="BJ68" i="164" s="1"/>
  <c r="BI36" i="164"/>
  <c r="BI78" i="164" s="1"/>
  <c r="BD26" i="164"/>
  <c r="BD68" i="164" s="1"/>
  <c r="AK41" i="164"/>
  <c r="AK83" i="164" s="1"/>
  <c r="AO23" i="164"/>
  <c r="AO65" i="164" s="1"/>
  <c r="U31" i="164"/>
  <c r="U73" i="164" s="1"/>
  <c r="V42" i="164"/>
  <c r="V84" i="164" s="1"/>
  <c r="BA18" i="164"/>
  <c r="BA60" i="164" s="1"/>
  <c r="AQ32" i="164"/>
  <c r="AQ74" i="164" s="1"/>
  <c r="AU25" i="164"/>
  <c r="AU67" i="164" s="1"/>
  <c r="AM18" i="164"/>
  <c r="AM60" i="164" s="1"/>
  <c r="AE23" i="164"/>
  <c r="AE65" i="164" s="1"/>
  <c r="BG14" i="164"/>
  <c r="BG56" i="164" s="1"/>
  <c r="AW17" i="164"/>
  <c r="AW59" i="164" s="1"/>
  <c r="AL36" i="164"/>
  <c r="AL78" i="164" s="1"/>
  <c r="BE39" i="164"/>
  <c r="BE81" i="164" s="1"/>
  <c r="U13" i="164"/>
  <c r="U55" i="164" s="1"/>
  <c r="AM41" i="164"/>
  <c r="AM83" i="164" s="1"/>
  <c r="BA25" i="164"/>
  <c r="BA67" i="164" s="1"/>
  <c r="BD25" i="164"/>
  <c r="BD67" i="164" s="1"/>
  <c r="AQ35" i="164"/>
  <c r="AQ77" i="164" s="1"/>
  <c r="P25" i="164"/>
  <c r="P67" i="164" s="1"/>
  <c r="AS17" i="164"/>
  <c r="AS59" i="164" s="1"/>
  <c r="Y23" i="164"/>
  <c r="Y65" i="164" s="1"/>
  <c r="AG35" i="164"/>
  <c r="AG77" i="164" s="1"/>
  <c r="AD24" i="164"/>
  <c r="AD66" i="164" s="1"/>
  <c r="AA38" i="164"/>
  <c r="AA80" i="164" s="1"/>
  <c r="N38" i="164"/>
  <c r="N80" i="164" s="1"/>
  <c r="AI16" i="164"/>
  <c r="AI58" i="164" s="1"/>
  <c r="AR40" i="164"/>
  <c r="AR82" i="164" s="1"/>
  <c r="AO20" i="164"/>
  <c r="AO62" i="164" s="1"/>
  <c r="BK28" i="164"/>
  <c r="BK70" i="164" s="1"/>
  <c r="AS15" i="164"/>
  <c r="AS57" i="164" s="1"/>
  <c r="T22" i="164"/>
  <c r="T64" i="164" s="1"/>
  <c r="AZ26" i="164"/>
  <c r="AZ68" i="164" s="1"/>
  <c r="BD32" i="164"/>
  <c r="BD74" i="164" s="1"/>
  <c r="BG13" i="164"/>
  <c r="BG55" i="164" s="1"/>
  <c r="Z25" i="164"/>
  <c r="Z67" i="164" s="1"/>
  <c r="AM29" i="164"/>
  <c r="AM71" i="164" s="1"/>
  <c r="BB36" i="164"/>
  <c r="BB78" i="164" s="1"/>
  <c r="AO32" i="164"/>
  <c r="AO74" i="164" s="1"/>
  <c r="R39" i="164"/>
  <c r="R81" i="164" s="1"/>
  <c r="AY37" i="164"/>
  <c r="AY79" i="164" s="1"/>
  <c r="AE24" i="164"/>
  <c r="AE66" i="164" s="1"/>
  <c r="P40" i="164"/>
  <c r="P82" i="164" s="1"/>
  <c r="T28" i="164"/>
  <c r="T70" i="164" s="1"/>
  <c r="BJ17" i="164"/>
  <c r="BJ59" i="164" s="1"/>
  <c r="AJ39" i="164"/>
  <c r="AJ81" i="164" s="1"/>
  <c r="U25" i="164"/>
  <c r="U67" i="164" s="1"/>
  <c r="BF32" i="164"/>
  <c r="BF74" i="164" s="1"/>
  <c r="AG30" i="164"/>
  <c r="AG72" i="164" s="1"/>
  <c r="N24" i="164"/>
  <c r="N66" i="164" s="1"/>
  <c r="X42" i="164"/>
  <c r="X84" i="164" s="1"/>
  <c r="AS18" i="164"/>
  <c r="AS60" i="164" s="1"/>
  <c r="BB28" i="164"/>
  <c r="BB70" i="164" s="1"/>
  <c r="Y32" i="164"/>
  <c r="Y74" i="164" s="1"/>
  <c r="BH40" i="164"/>
  <c r="BH82" i="164" s="1"/>
  <c r="AU21" i="164"/>
  <c r="AU63" i="164" s="1"/>
  <c r="AE39" i="164"/>
  <c r="AE81" i="164" s="1"/>
  <c r="P33" i="164"/>
  <c r="P75" i="164" s="1"/>
  <c r="BE25" i="164"/>
  <c r="BE67" i="164" s="1"/>
  <c r="V28" i="164"/>
  <c r="V70" i="164" s="1"/>
  <c r="AE31" i="164"/>
  <c r="AE73" i="164" s="1"/>
  <c r="AI26" i="164"/>
  <c r="AI68" i="164" s="1"/>
  <c r="Q31" i="164"/>
  <c r="Q73" i="164" s="1"/>
  <c r="AD16" i="164"/>
  <c r="AD58" i="164" s="1"/>
  <c r="AO13" i="164"/>
  <c r="AO55" i="164" s="1"/>
  <c r="N28" i="164"/>
  <c r="N70" i="164" s="1"/>
  <c r="BE24" i="164"/>
  <c r="BE66" i="164" s="1"/>
  <c r="AB17" i="164"/>
  <c r="AB59" i="164" s="1"/>
  <c r="AF30" i="164"/>
  <c r="AF72" i="164" s="1"/>
  <c r="AK37" i="164"/>
  <c r="AK79" i="164" s="1"/>
  <c r="AA36" i="164"/>
  <c r="AA78" i="164" s="1"/>
  <c r="AO29" i="164"/>
  <c r="AO71" i="164" s="1"/>
  <c r="O32" i="164"/>
  <c r="O74" i="164" s="1"/>
  <c r="S39" i="164"/>
  <c r="S81" i="164" s="1"/>
  <c r="BK29" i="164"/>
  <c r="BK71" i="164" s="1"/>
  <c r="BB29" i="164"/>
  <c r="BB71" i="164" s="1"/>
  <c r="AF32" i="164"/>
  <c r="AF74" i="164" s="1"/>
  <c r="BE27" i="164"/>
  <c r="BE69" i="164" s="1"/>
  <c r="AO40" i="164"/>
  <c r="AO82" i="164" s="1"/>
  <c r="T27" i="164"/>
  <c r="T69" i="164" s="1"/>
  <c r="AW31" i="164"/>
  <c r="AW73" i="164" s="1"/>
  <c r="AZ28" i="164"/>
  <c r="AZ70" i="164" s="1"/>
  <c r="AE22" i="164"/>
  <c r="AE64" i="164" s="1"/>
  <c r="AO30" i="164"/>
  <c r="AO72" i="164" s="1"/>
  <c r="AF40" i="164"/>
  <c r="AF82" i="164" s="1"/>
  <c r="BH32" i="164"/>
  <c r="BH74" i="164" s="1"/>
  <c r="O18" i="164"/>
  <c r="O60" i="164" s="1"/>
  <c r="AW24" i="164"/>
  <c r="AW66" i="164" s="1"/>
  <c r="BE19" i="164"/>
  <c r="BE61" i="164" s="1"/>
  <c r="AH30" i="164"/>
  <c r="AH72" i="164" s="1"/>
  <c r="AG39" i="164"/>
  <c r="AG81" i="164" s="1"/>
  <c r="AW29" i="164"/>
  <c r="AW71" i="164" s="1"/>
  <c r="AC22" i="164"/>
  <c r="AC64" i="164" s="1"/>
  <c r="BB20" i="164"/>
  <c r="BB62" i="164" s="1"/>
  <c r="BK13" i="164"/>
  <c r="BK55" i="164" s="1"/>
  <c r="AK16" i="164"/>
  <c r="AK58" i="164" s="1"/>
  <c r="AT33" i="164"/>
  <c r="AT75" i="164" s="1"/>
  <c r="BD18" i="164"/>
  <c r="BD60" i="164" s="1"/>
  <c r="AL27" i="164"/>
  <c r="AL69" i="164" s="1"/>
  <c r="P24" i="164"/>
  <c r="P66" i="164" s="1"/>
  <c r="BK15" i="164"/>
  <c r="BK57" i="164" s="1"/>
  <c r="AX39" i="164"/>
  <c r="AX81" i="164" s="1"/>
  <c r="BF26" i="164"/>
  <c r="BF68" i="164" s="1"/>
  <c r="X27" i="164"/>
  <c r="X69" i="164" s="1"/>
  <c r="AV21" i="164"/>
  <c r="AV63" i="164" s="1"/>
  <c r="AY26" i="164"/>
  <c r="AY68" i="164" s="1"/>
  <c r="Y28" i="164"/>
  <c r="Y70" i="164" s="1"/>
  <c r="AC21" i="164"/>
  <c r="AC63" i="164" s="1"/>
  <c r="AG31" i="164"/>
  <c r="AG73" i="164" s="1"/>
  <c r="AH21" i="164"/>
  <c r="AH63" i="164" s="1"/>
  <c r="AQ18" i="164"/>
  <c r="AQ60" i="164" s="1"/>
  <c r="S15" i="164"/>
  <c r="S57" i="164" s="1"/>
  <c r="BJ27" i="164"/>
  <c r="BJ69" i="164" s="1"/>
  <c r="AK33" i="164"/>
  <c r="AK75" i="164" s="1"/>
  <c r="V13" i="164"/>
  <c r="V55" i="164" s="1"/>
  <c r="AE16" i="164"/>
  <c r="AE58" i="164" s="1"/>
  <c r="W16" i="164"/>
  <c r="W58" i="164" s="1"/>
  <c r="AS32" i="164"/>
  <c r="AS74" i="164" s="1"/>
  <c r="BF30" i="164"/>
  <c r="BF72" i="164" s="1"/>
  <c r="O39" i="164"/>
  <c r="O81" i="164" s="1"/>
  <c r="AX42" i="164"/>
  <c r="AX84" i="164" s="1"/>
  <c r="AX17" i="164"/>
  <c r="AX59" i="164" s="1"/>
  <c r="U16" i="164"/>
  <c r="U58" i="164" s="1"/>
  <c r="V38" i="164"/>
  <c r="V80" i="164" s="1"/>
  <c r="U40" i="164"/>
  <c r="U82" i="164" s="1"/>
  <c r="BC26" i="164"/>
  <c r="BC68" i="164" s="1"/>
  <c r="AL22" i="164"/>
  <c r="AL64" i="164" s="1"/>
  <c r="BC17" i="164"/>
  <c r="BC59" i="164" s="1"/>
  <c r="O31" i="164"/>
  <c r="O73" i="164" s="1"/>
  <c r="AB41" i="164"/>
  <c r="AB83" i="164" s="1"/>
  <c r="AD22" i="164"/>
  <c r="AD64" i="164" s="1"/>
  <c r="AK26" i="164"/>
  <c r="AK68" i="164" s="1"/>
  <c r="AT42" i="164"/>
  <c r="AT84" i="164" s="1"/>
  <c r="T36" i="164"/>
  <c r="T78" i="164" s="1"/>
  <c r="BH41" i="164"/>
  <c r="BH83" i="164" s="1"/>
  <c r="AW19" i="164"/>
  <c r="AW61" i="164" s="1"/>
  <c r="BI16" i="164"/>
  <c r="BI58" i="164" s="1"/>
  <c r="AQ40" i="164"/>
  <c r="AQ82" i="164" s="1"/>
  <c r="AO25" i="164"/>
  <c r="AO67" i="164" s="1"/>
  <c r="AD36" i="164"/>
  <c r="AD78" i="164" s="1"/>
  <c r="AD28" i="164"/>
  <c r="AD70" i="164" s="1"/>
  <c r="T37" i="164"/>
  <c r="T79" i="164" s="1"/>
  <c r="AK21" i="164"/>
  <c r="AK63" i="164" s="1"/>
  <c r="BC32" i="164"/>
  <c r="BC74" i="164" s="1"/>
  <c r="BF17" i="164"/>
  <c r="BF59" i="164" s="1"/>
  <c r="P19" i="164"/>
  <c r="P61" i="164" s="1"/>
  <c r="AJ19" i="164"/>
  <c r="AJ61" i="164" s="1"/>
  <c r="AZ19" i="164"/>
  <c r="AZ61" i="164" s="1"/>
  <c r="Q40" i="164"/>
  <c r="Q82" i="164" s="1"/>
  <c r="AG23" i="164"/>
  <c r="AG65" i="164" s="1"/>
  <c r="AL31" i="164"/>
  <c r="AL73" i="164" s="1"/>
  <c r="AW30" i="164"/>
  <c r="AW72" i="164" s="1"/>
  <c r="P37" i="164"/>
  <c r="P79" i="164" s="1"/>
  <c r="AF23" i="164"/>
  <c r="AF65" i="164" s="1"/>
  <c r="BK41" i="164"/>
  <c r="BK83" i="164" s="1"/>
  <c r="AU32" i="164"/>
  <c r="AU74" i="164" s="1"/>
  <c r="AY18" i="164"/>
  <c r="AY60" i="164" s="1"/>
  <c r="AP22" i="164"/>
  <c r="AP64" i="164" s="1"/>
  <c r="AO14" i="164"/>
  <c r="AO56" i="164" s="1"/>
  <c r="U30" i="164"/>
  <c r="U72" i="164" s="1"/>
  <c r="AN19" i="164"/>
  <c r="AN61" i="164" s="1"/>
  <c r="AJ27" i="164"/>
  <c r="AJ69" i="164" s="1"/>
  <c r="U39" i="164"/>
  <c r="U81" i="164" s="1"/>
  <c r="W22" i="164"/>
  <c r="W64" i="164" s="1"/>
  <c r="R21" i="164"/>
  <c r="R63" i="164" s="1"/>
  <c r="AQ23" i="164"/>
  <c r="AQ65" i="164" s="1"/>
  <c r="N41" i="164"/>
  <c r="N83" i="164" s="1"/>
  <c r="AF20" i="164"/>
  <c r="AF62" i="164" s="1"/>
  <c r="S30" i="164"/>
  <c r="S72" i="164" s="1"/>
  <c r="AJ32" i="164"/>
  <c r="AJ74" i="164" s="1"/>
  <c r="AJ31" i="164"/>
  <c r="AJ73" i="164" s="1"/>
  <c r="U32" i="164"/>
  <c r="U74" i="164" s="1"/>
  <c r="AK32" i="164"/>
  <c r="AK74" i="164" s="1"/>
  <c r="BG33" i="164"/>
  <c r="BG75" i="164" s="1"/>
  <c r="AD15" i="164"/>
  <c r="AD57" i="164" s="1"/>
  <c r="BK32" i="164"/>
  <c r="BK74" i="164" s="1"/>
  <c r="AI22" i="164"/>
  <c r="AI64" i="164" s="1"/>
  <c r="AM25" i="164"/>
  <c r="AM67" i="164" s="1"/>
  <c r="Y24" i="164"/>
  <c r="Y66" i="164" s="1"/>
  <c r="AT18" i="164"/>
  <c r="AT60" i="164" s="1"/>
  <c r="AF21" i="164"/>
  <c r="AF63" i="164" s="1"/>
  <c r="AR41" i="164"/>
  <c r="AR83" i="164" s="1"/>
  <c r="BF18" i="164"/>
  <c r="BF60" i="164" s="1"/>
  <c r="AA19" i="164"/>
  <c r="AA61" i="164" s="1"/>
  <c r="Z13" i="164"/>
  <c r="Z55" i="164" s="1"/>
  <c r="AN37" i="164"/>
  <c r="AN79" i="164" s="1"/>
  <c r="AR18" i="164"/>
  <c r="AR60" i="164" s="1"/>
  <c r="AW39" i="164"/>
  <c r="AW81" i="164" s="1"/>
  <c r="AZ14" i="164"/>
  <c r="AZ56" i="164" s="1"/>
  <c r="N19" i="164"/>
  <c r="N61" i="164" s="1"/>
  <c r="AL32" i="164"/>
  <c r="AL74" i="164" s="1"/>
  <c r="AR15" i="164"/>
  <c r="AR57" i="164" s="1"/>
  <c r="AJ30" i="164"/>
  <c r="AJ72" i="164" s="1"/>
  <c r="R37" i="164"/>
  <c r="R79" i="164" s="1"/>
  <c r="V21" i="164"/>
  <c r="V63" i="164" s="1"/>
  <c r="AP33" i="164"/>
  <c r="AP75" i="164" s="1"/>
  <c r="T33" i="164"/>
  <c r="T75" i="164" s="1"/>
  <c r="P23" i="164"/>
  <c r="P65" i="164" s="1"/>
  <c r="BD22" i="164"/>
  <c r="BD64" i="164" s="1"/>
  <c r="AX21" i="164"/>
  <c r="AX63" i="164" s="1"/>
  <c r="BC38" i="164"/>
  <c r="BC80" i="164" s="1"/>
  <c r="BJ41" i="164"/>
  <c r="BJ83" i="164" s="1"/>
  <c r="Q32" i="164"/>
  <c r="Q74" i="164" s="1"/>
  <c r="AI27" i="164"/>
  <c r="AI69" i="164" s="1"/>
  <c r="BD24" i="164"/>
  <c r="BD66" i="164" s="1"/>
  <c r="W29" i="164"/>
  <c r="W71" i="164" s="1"/>
  <c r="BH35" i="164"/>
  <c r="BH77" i="164" s="1"/>
  <c r="BH33" i="164"/>
  <c r="BH75" i="164" s="1"/>
  <c r="AS20" i="164"/>
  <c r="AS62" i="164" s="1"/>
  <c r="AA30" i="164"/>
  <c r="AA72" i="164" s="1"/>
  <c r="X20" i="164"/>
  <c r="X62" i="164" s="1"/>
  <c r="AN23" i="164"/>
  <c r="AN65" i="164" s="1"/>
  <c r="AH40" i="164"/>
  <c r="AH82" i="164" s="1"/>
  <c r="AR19" i="164"/>
  <c r="AR61" i="164" s="1"/>
  <c r="AN41" i="164"/>
  <c r="AN83" i="164" s="1"/>
  <c r="AN35" i="164"/>
  <c r="AN77" i="164" s="1"/>
  <c r="Y38" i="164"/>
  <c r="Y80" i="164" s="1"/>
  <c r="R16" i="164"/>
  <c r="R58" i="164" s="1"/>
  <c r="AU28" i="164"/>
  <c r="AU70" i="164" s="1"/>
  <c r="AS36" i="164"/>
  <c r="AS78" i="164" s="1"/>
  <c r="Q18" i="164"/>
  <c r="Q60" i="164" s="1"/>
  <c r="BJ31" i="164"/>
  <c r="BJ73" i="164" s="1"/>
  <c r="AN38" i="164"/>
  <c r="AN80" i="164" s="1"/>
  <c r="N40" i="164"/>
  <c r="N82" i="164" s="1"/>
  <c r="AH32" i="164"/>
  <c r="AH74" i="164" s="1"/>
  <c r="BK40" i="164"/>
  <c r="BK82" i="164" s="1"/>
  <c r="BD31" i="164"/>
  <c r="BD73" i="164" s="1"/>
  <c r="BK24" i="164"/>
  <c r="BK66" i="164" s="1"/>
  <c r="O42" i="164"/>
  <c r="O84" i="164" s="1"/>
  <c r="AL15" i="164"/>
  <c r="AL57" i="164" s="1"/>
  <c r="AM30" i="164"/>
  <c r="AM72" i="164" s="1"/>
  <c r="AV14" i="164"/>
  <c r="AV56" i="164" s="1"/>
  <c r="R32" i="164"/>
  <c r="R74" i="164" s="1"/>
  <c r="N20" i="164"/>
  <c r="N62" i="164" s="1"/>
  <c r="AJ16" i="164"/>
  <c r="AJ58" i="164" s="1"/>
  <c r="AN31" i="164"/>
  <c r="AN73" i="164" s="1"/>
  <c r="BI28" i="164"/>
  <c r="BI70" i="164" s="1"/>
  <c r="Q16" i="164"/>
  <c r="Q58" i="164" s="1"/>
  <c r="AZ15" i="164"/>
  <c r="AZ57" i="164" s="1"/>
  <c r="BA27" i="164"/>
  <c r="BA69" i="164" s="1"/>
  <c r="R26" i="164"/>
  <c r="R68" i="164" s="1"/>
  <c r="N16" i="164"/>
  <c r="N58" i="164" s="1"/>
  <c r="BB19" i="164"/>
  <c r="BB61" i="164" s="1"/>
  <c r="BD15" i="164"/>
  <c r="BD57" i="164" s="1"/>
  <c r="O26" i="164"/>
  <c r="O68" i="164" s="1"/>
  <c r="AV39" i="164"/>
  <c r="AV81" i="164" s="1"/>
  <c r="BG21" i="164"/>
  <c r="BG63" i="164" s="1"/>
  <c r="AZ39" i="164"/>
  <c r="AZ81" i="164" s="1"/>
  <c r="AT38" i="164"/>
  <c r="AT80" i="164" s="1"/>
  <c r="W19" i="164"/>
  <c r="W61" i="164" s="1"/>
  <c r="AJ22" i="164"/>
  <c r="AJ64" i="164" s="1"/>
  <c r="O27" i="164"/>
  <c r="O69" i="164" s="1"/>
  <c r="BB26" i="164"/>
  <c r="BB68" i="164" s="1"/>
  <c r="AT19" i="164"/>
  <c r="AT61" i="164" s="1"/>
  <c r="R38" i="164"/>
  <c r="R80" i="164" s="1"/>
  <c r="AL13" i="164"/>
  <c r="AL55" i="164" s="1"/>
  <c r="BI19" i="164"/>
  <c r="BI61" i="164" s="1"/>
  <c r="BE20" i="164"/>
  <c r="BE62" i="164" s="1"/>
  <c r="S36" i="164"/>
  <c r="S78" i="164" s="1"/>
  <c r="R22" i="164"/>
  <c r="R64" i="164" s="1"/>
  <c r="AD18" i="164"/>
  <c r="AD60" i="164" s="1"/>
  <c r="AN32" i="164"/>
  <c r="AN74" i="164" s="1"/>
  <c r="AH41" i="164"/>
  <c r="AH83" i="164" s="1"/>
  <c r="O25" i="164"/>
  <c r="O67" i="164" s="1"/>
  <c r="BI33" i="164"/>
  <c r="BI75" i="164" s="1"/>
  <c r="T30" i="164"/>
  <c r="T72" i="164" s="1"/>
  <c r="BE33" i="164"/>
  <c r="BE75" i="164" s="1"/>
  <c r="AE15" i="164"/>
  <c r="AE57" i="164" s="1"/>
  <c r="BI23" i="164"/>
  <c r="BI65" i="164" s="1"/>
  <c r="R15" i="164"/>
  <c r="R57" i="164" s="1"/>
  <c r="AX40" i="164"/>
  <c r="AX82" i="164" s="1"/>
  <c r="BD20" i="164"/>
  <c r="BD62" i="164" s="1"/>
  <c r="O28" i="164"/>
  <c r="O70" i="164" s="1"/>
  <c r="AX30" i="164"/>
  <c r="AX72" i="164" s="1"/>
  <c r="AT40" i="164"/>
  <c r="AT82" i="164" s="1"/>
  <c r="Y18" i="164"/>
  <c r="Y60" i="164" s="1"/>
  <c r="AE13" i="164"/>
  <c r="AE55" i="164" s="1"/>
  <c r="BK25" i="164"/>
  <c r="BK67" i="164" s="1"/>
  <c r="AZ17" i="164"/>
  <c r="AZ59" i="164" s="1"/>
  <c r="AY21" i="164"/>
  <c r="AY63" i="164" s="1"/>
  <c r="Q20" i="164"/>
  <c r="Q62" i="164" s="1"/>
  <c r="Q25" i="164"/>
  <c r="Q67" i="164" s="1"/>
  <c r="AI42" i="164"/>
  <c r="AI84" i="164" s="1"/>
  <c r="AJ42" i="164"/>
  <c r="AJ84" i="164" s="1"/>
  <c r="V22" i="164"/>
  <c r="V64" i="164" s="1"/>
  <c r="Z16" i="164"/>
  <c r="Z58" i="164" s="1"/>
  <c r="BG17" i="164"/>
  <c r="BG59" i="164" s="1"/>
  <c r="Y22" i="164"/>
  <c r="Y64" i="164" s="1"/>
  <c r="AZ31" i="164"/>
  <c r="AZ73" i="164" s="1"/>
  <c r="AK38" i="164"/>
  <c r="AK80" i="164" s="1"/>
  <c r="Z39" i="164"/>
  <c r="Z81" i="164" s="1"/>
  <c r="BB17" i="164"/>
  <c r="BB59" i="164" s="1"/>
  <c r="AX18" i="164"/>
  <c r="AX60" i="164" s="1"/>
  <c r="AV13" i="164"/>
  <c r="AV55" i="164" s="1"/>
  <c r="BI37" i="164"/>
  <c r="BI79" i="164" s="1"/>
  <c r="Y13" i="164"/>
  <c r="Y55" i="164" s="1"/>
  <c r="AB18" i="164"/>
  <c r="AB60" i="164" s="1"/>
  <c r="BH26" i="164"/>
  <c r="BH68" i="164" s="1"/>
  <c r="BC39" i="164"/>
  <c r="BC81" i="164" s="1"/>
  <c r="BG35" i="164"/>
  <c r="BG77" i="164" s="1"/>
  <c r="AF13" i="164"/>
  <c r="AF55" i="164" s="1"/>
  <c r="Z29" i="164"/>
  <c r="Z71" i="164" s="1"/>
  <c r="U20" i="164"/>
  <c r="U62" i="164" s="1"/>
  <c r="AI36" i="164"/>
  <c r="AI78" i="164" s="1"/>
  <c r="AA41" i="164"/>
  <c r="AA83" i="164" s="1"/>
  <c r="AR39" i="164"/>
  <c r="AR81" i="164" s="1"/>
  <c r="BI27" i="164"/>
  <c r="BI69" i="164" s="1"/>
  <c r="O36" i="164"/>
  <c r="O78" i="164" s="1"/>
  <c r="P38" i="164"/>
  <c r="P80" i="164" s="1"/>
  <c r="BD17" i="164"/>
  <c r="BD59" i="164" s="1"/>
  <c r="AT35" i="164"/>
  <c r="AT77" i="164" s="1"/>
  <c r="Q22" i="164"/>
  <c r="Q64" i="164" s="1"/>
  <c r="BG30" i="164"/>
  <c r="BG72" i="164" s="1"/>
  <c r="U14" i="164"/>
  <c r="U56" i="164" s="1"/>
  <c r="AD23" i="164"/>
  <c r="AD65" i="164" s="1"/>
  <c r="BF22" i="164"/>
  <c r="BF64" i="164" s="1"/>
  <c r="AG28" i="164"/>
  <c r="AG70" i="164" s="1"/>
  <c r="AC37" i="164"/>
  <c r="AC79" i="164" s="1"/>
  <c r="BE26" i="164"/>
  <c r="BE68" i="164" s="1"/>
  <c r="V24" i="164"/>
  <c r="V66" i="164" s="1"/>
  <c r="Y15" i="164"/>
  <c r="Y57" i="164" s="1"/>
  <c r="AV30" i="164"/>
  <c r="AV72" i="164" s="1"/>
  <c r="BG16" i="164"/>
  <c r="BG58" i="164" s="1"/>
  <c r="AE28" i="164"/>
  <c r="AE70" i="164" s="1"/>
  <c r="AH28" i="164"/>
  <c r="AH70" i="164" s="1"/>
  <c r="BJ25" i="164"/>
  <c r="BJ67" i="164" s="1"/>
  <c r="N33" i="164"/>
  <c r="N75" i="164" s="1"/>
  <c r="BF37" i="164"/>
  <c r="BF79" i="164" s="1"/>
  <c r="BA22" i="164"/>
  <c r="BA64" i="164" s="1"/>
  <c r="BE30" i="164"/>
  <c r="BE72" i="164" s="1"/>
  <c r="BE29" i="164"/>
  <c r="BE71" i="164" s="1"/>
  <c r="T38" i="164"/>
  <c r="T80" i="164" s="1"/>
  <c r="AK25" i="164"/>
  <c r="AK67" i="164" s="1"/>
  <c r="Z27" i="164"/>
  <c r="Z69" i="164" s="1"/>
  <c r="AZ27" i="164"/>
  <c r="AZ69" i="164" s="1"/>
  <c r="BH21" i="164"/>
  <c r="BH63" i="164" s="1"/>
  <c r="AT21" i="164"/>
  <c r="AT63" i="164" s="1"/>
  <c r="AR25" i="164"/>
  <c r="AR67" i="164" s="1"/>
  <c r="AQ24" i="164"/>
  <c r="AQ66" i="164" s="1"/>
  <c r="AB30" i="164"/>
  <c r="AB72" i="164" s="1"/>
  <c r="AN27" i="164"/>
  <c r="AN69" i="164" s="1"/>
  <c r="AL14" i="164"/>
  <c r="AL56" i="164" s="1"/>
  <c r="S21" i="164"/>
  <c r="S63" i="164" s="1"/>
  <c r="AM23" i="164"/>
  <c r="AM65" i="164" s="1"/>
  <c r="AH42" i="164"/>
  <c r="AH84" i="164" s="1"/>
  <c r="BH18" i="164"/>
  <c r="BH60" i="164" s="1"/>
  <c r="BA16" i="164"/>
  <c r="BA58" i="164" s="1"/>
  <c r="N31" i="164"/>
  <c r="N73" i="164" s="1"/>
  <c r="AU16" i="164"/>
  <c r="AU58" i="164" s="1"/>
  <c r="AZ35" i="164"/>
  <c r="AZ77" i="164" s="1"/>
  <c r="AW37" i="164"/>
  <c r="AW79" i="164" s="1"/>
  <c r="BJ14" i="164"/>
  <c r="BJ56" i="164" s="1"/>
  <c r="AX32" i="164"/>
  <c r="AX74" i="164" s="1"/>
  <c r="AY28" i="164"/>
  <c r="AY70" i="164" s="1"/>
  <c r="BI40" i="164"/>
  <c r="BI82" i="164" s="1"/>
  <c r="P36" i="164"/>
  <c r="P78" i="164" s="1"/>
  <c r="Z20" i="164"/>
  <c r="Z62" i="164" s="1"/>
  <c r="BF29" i="164"/>
  <c r="BF71" i="164" s="1"/>
  <c r="X36" i="164"/>
  <c r="X78" i="164" s="1"/>
  <c r="Z24" i="164"/>
  <c r="Z66" i="164" s="1"/>
  <c r="V20" i="164"/>
  <c r="V62" i="164" s="1"/>
  <c r="R18" i="164"/>
  <c r="R60" i="164" s="1"/>
  <c r="BD29" i="164"/>
  <c r="BD71" i="164" s="1"/>
  <c r="AD39" i="164"/>
  <c r="AD81" i="164" s="1"/>
  <c r="W30" i="164"/>
  <c r="W72" i="164" s="1"/>
  <c r="BG31" i="164"/>
  <c r="BG73" i="164" s="1"/>
  <c r="T13" i="164"/>
  <c r="V14" i="164"/>
  <c r="V56" i="164" s="1"/>
  <c r="U29" i="164"/>
  <c r="U71" i="164" s="1"/>
  <c r="BA39" i="164"/>
  <c r="BA81" i="164" s="1"/>
  <c r="BE22" i="164"/>
  <c r="BE64" i="164" s="1"/>
  <c r="S24" i="164"/>
  <c r="S66" i="164" s="1"/>
  <c r="AH26" i="164"/>
  <c r="AH68" i="164" s="1"/>
  <c r="Y27" i="164"/>
  <c r="Y69" i="164" s="1"/>
  <c r="AR28" i="164"/>
  <c r="AR70" i="164" s="1"/>
  <c r="Z36" i="164"/>
  <c r="Z78" i="164" s="1"/>
  <c r="AI14" i="164"/>
  <c r="AI56" i="164" s="1"/>
  <c r="BA17" i="164"/>
  <c r="BA59" i="164" s="1"/>
  <c r="BD28" i="164"/>
  <c r="BD70" i="164" s="1"/>
  <c r="AC17" i="164"/>
  <c r="AC59" i="164" s="1"/>
  <c r="X15" i="164"/>
  <c r="X57" i="164" s="1"/>
  <c r="AT41" i="164"/>
  <c r="AT83" i="164" s="1"/>
  <c r="AQ37" i="164"/>
  <c r="AQ79" i="164" s="1"/>
  <c r="AQ36" i="164"/>
  <c r="AQ78" i="164" s="1"/>
  <c r="AA29" i="164"/>
  <c r="AA71" i="164" s="1"/>
  <c r="AE38" i="164"/>
  <c r="AE80" i="164" s="1"/>
  <c r="BA13" i="164"/>
  <c r="BA55" i="164" s="1"/>
  <c r="AV22" i="164"/>
  <c r="AV64" i="164" s="1"/>
  <c r="BH15" i="164"/>
  <c r="BH57" i="164" s="1"/>
  <c r="AX26" i="164"/>
  <c r="AX68" i="164" s="1"/>
  <c r="T24" i="164"/>
  <c r="T66" i="164" s="1"/>
  <c r="BK30" i="164"/>
  <c r="BK72" i="164" s="1"/>
  <c r="AU23" i="164"/>
  <c r="AU65" i="164" s="1"/>
  <c r="AC19" i="164"/>
  <c r="AC61" i="164" s="1"/>
  <c r="AF29" i="164"/>
  <c r="AF71" i="164" s="1"/>
  <c r="AX31" i="164"/>
  <c r="AX73" i="164" s="1"/>
  <c r="BG36" i="164"/>
  <c r="BG78" i="164" s="1"/>
  <c r="W17" i="164"/>
  <c r="W59" i="164" s="1"/>
  <c r="AD25" i="164"/>
  <c r="AD67" i="164" s="1"/>
  <c r="AF22" i="164"/>
  <c r="AF64" i="164" s="1"/>
  <c r="P35" i="164"/>
  <c r="P77" i="164" s="1"/>
  <c r="BI25" i="164"/>
  <c r="BI67" i="164" s="1"/>
  <c r="AY27" i="164"/>
  <c r="AY69" i="164" s="1"/>
  <c r="BH27" i="164"/>
  <c r="BH69" i="164" s="1"/>
  <c r="AU35" i="164"/>
  <c r="AU77" i="164" s="1"/>
  <c r="AW42" i="164"/>
  <c r="AW84" i="164" s="1"/>
  <c r="P16" i="164"/>
  <c r="P58" i="164" s="1"/>
  <c r="BG32" i="164"/>
  <c r="BG74" i="164" s="1"/>
  <c r="BE35" i="164"/>
  <c r="BE77" i="164" s="1"/>
  <c r="AL28" i="164"/>
  <c r="AL70" i="164" s="1"/>
  <c r="BE32" i="164"/>
  <c r="BE74" i="164" s="1"/>
  <c r="BA40" i="164"/>
  <c r="BA82" i="164" s="1"/>
  <c r="BE14" i="164"/>
  <c r="BE56" i="164" s="1"/>
  <c r="O17" i="164"/>
  <c r="O59" i="164" s="1"/>
  <c r="BC28" i="164"/>
  <c r="BC70" i="164" s="1"/>
  <c r="AZ18" i="164"/>
  <c r="AZ60" i="164" s="1"/>
  <c r="V37" i="164"/>
  <c r="V79" i="164" s="1"/>
  <c r="BI21" i="164"/>
  <c r="BI63" i="164" s="1"/>
  <c r="AZ32" i="164"/>
  <c r="AZ74" i="164" s="1"/>
  <c r="AZ22" i="164"/>
  <c r="AZ64" i="164" s="1"/>
  <c r="AD32" i="164"/>
  <c r="AD74" i="164" s="1"/>
  <c r="V25" i="164"/>
  <c r="V67" i="164" s="1"/>
  <c r="AN13" i="164"/>
  <c r="AN55" i="164" s="1"/>
  <c r="V17" i="164"/>
  <c r="V59" i="164" s="1"/>
  <c r="BC15" i="164"/>
  <c r="BC57" i="164" s="1"/>
  <c r="R17" i="164"/>
  <c r="R59" i="164" s="1"/>
  <c r="S32" i="164"/>
  <c r="S74" i="164" s="1"/>
  <c r="AB40" i="164"/>
  <c r="AB82" i="164" s="1"/>
  <c r="BE21" i="164"/>
  <c r="BE63" i="164" s="1"/>
  <c r="BI14" i="164"/>
  <c r="BI56" i="164" s="1"/>
  <c r="BI31" i="164"/>
  <c r="BI73" i="164" s="1"/>
  <c r="R20" i="164"/>
  <c r="R62" i="164" s="1"/>
  <c r="AZ41" i="164"/>
  <c r="AZ83" i="164" s="1"/>
  <c r="AK29" i="164"/>
  <c r="AK71" i="164" s="1"/>
  <c r="AQ15" i="164"/>
  <c r="AQ57" i="164" s="1"/>
  <c r="T12" i="164" l="1"/>
  <c r="T55" i="164"/>
  <c r="BH102" i="100" l="1"/>
  <c r="BD102" i="100"/>
  <c r="AY102" i="100"/>
  <c r="AV102" i="100"/>
  <c r="R102" i="100"/>
  <c r="AS102" i="100"/>
  <c r="AI102" i="100"/>
  <c r="BK102" i="100"/>
  <c r="W102" i="100"/>
  <c r="AN102" i="100"/>
  <c r="AZ102" i="100"/>
  <c r="AH102" i="100"/>
  <c r="BF102" i="100"/>
  <c r="AE102" i="100"/>
  <c r="AG102" i="100"/>
  <c r="AL102" i="100"/>
  <c r="BC102" i="100"/>
  <c r="AF102" i="100"/>
  <c r="T102" i="100"/>
  <c r="AO102" i="100"/>
  <c r="BL102" i="100"/>
  <c r="BE102" i="100"/>
  <c r="AB102" i="100"/>
  <c r="AD102" i="100"/>
  <c r="AM102" i="100"/>
  <c r="AQ102" i="100"/>
  <c r="BA102" i="100"/>
  <c r="AR102" i="100"/>
  <c r="Z102" i="100"/>
  <c r="BN102" i="100"/>
  <c r="BB102" i="100"/>
  <c r="BM102" i="100"/>
  <c r="BG102" i="100"/>
  <c r="U102" i="100"/>
  <c r="S102" i="100"/>
  <c r="Y102" i="100"/>
  <c r="AK102" i="100"/>
  <c r="BJ102" i="100"/>
  <c r="AC102" i="100"/>
  <c r="X102" i="100"/>
  <c r="V102" i="100"/>
  <c r="AW102" i="100"/>
  <c r="AT102" i="100"/>
  <c r="AP102" i="100"/>
  <c r="BI102" i="100"/>
  <c r="AX102" i="100"/>
  <c r="AA102" i="100"/>
  <c r="AU102" i="100"/>
  <c r="AJ102" i="100"/>
  <c r="AS135" i="108" l="1"/>
  <c r="AV135" i="108"/>
  <c r="AN135" i="108"/>
  <c r="AU135" i="108"/>
  <c r="V135" i="108"/>
  <c r="BH135" i="108"/>
  <c r="W135" i="108"/>
  <c r="S135" i="108"/>
  <c r="BK135" i="108"/>
  <c r="AP135" i="108"/>
  <c r="AK135" i="108"/>
  <c r="Z135" i="108"/>
  <c r="BJ135" i="108"/>
  <c r="R135" i="108"/>
  <c r="BA135" i="108"/>
  <c r="AE135" i="108"/>
  <c r="BD135" i="108"/>
  <c r="AX135" i="108"/>
  <c r="U135" i="108"/>
  <c r="AG135" i="108"/>
  <c r="P135" i="108"/>
  <c r="R103" i="100"/>
  <c r="P136" i="108" s="1"/>
  <c r="AW135" i="108"/>
  <c r="BF135" i="108"/>
  <c r="AH135" i="108"/>
  <c r="Y135" i="108"/>
  <c r="BG135" i="108"/>
  <c r="AR135" i="108"/>
  <c r="T135" i="108"/>
  <c r="AA135" i="108"/>
  <c r="AI135" i="108"/>
  <c r="S103" i="100"/>
  <c r="Q135" i="108"/>
  <c r="BE135" i="108"/>
  <c r="AZ135" i="108"/>
  <c r="X135" i="108"/>
  <c r="AY135" i="108"/>
  <c r="AO135" i="108"/>
  <c r="AB135" i="108"/>
  <c r="BC135" i="108"/>
  <c r="AM135" i="108"/>
  <c r="AD135" i="108"/>
  <c r="AJ135" i="108"/>
  <c r="AC135" i="108"/>
  <c r="AF135" i="108"/>
  <c r="AL135" i="108"/>
  <c r="BI135" i="108"/>
  <c r="AQ135" i="108"/>
  <c r="AT135" i="108"/>
  <c r="BB135" i="108"/>
  <c r="T103" i="100" l="1"/>
  <c r="Q136" i="108"/>
  <c r="U103" i="100" l="1"/>
  <c r="R136" i="108"/>
  <c r="T101" i="100"/>
  <c r="T491" i="100" l="1"/>
  <c r="T523" i="100" s="1"/>
  <c r="R23" i="108"/>
  <c r="S136" i="108"/>
  <c r="V103" i="100"/>
  <c r="U101" i="100"/>
  <c r="W103" i="100" l="1"/>
  <c r="T136" i="108"/>
  <c r="V101" i="100"/>
  <c r="U491" i="100"/>
  <c r="U523" i="100" s="1"/>
  <c r="S23" i="108"/>
  <c r="R108" i="108"/>
  <c r="Q34" i="164"/>
  <c r="Q76" i="164" s="1"/>
  <c r="S108" i="108" l="1"/>
  <c r="R34" i="164"/>
  <c r="R76" i="164" s="1"/>
  <c r="V491" i="100"/>
  <c r="V523" i="100" s="1"/>
  <c r="T23" i="108"/>
  <c r="U136" i="108"/>
  <c r="X103" i="100"/>
  <c r="W101" i="100"/>
  <c r="U23" i="108" l="1"/>
  <c r="W491" i="100"/>
  <c r="W523" i="100" s="1"/>
  <c r="T108" i="108"/>
  <c r="S34" i="164"/>
  <c r="S76" i="164" s="1"/>
  <c r="Y103" i="100"/>
  <c r="V136" i="108"/>
  <c r="X101" i="100"/>
  <c r="V23" i="108" l="1"/>
  <c r="X491" i="100"/>
  <c r="X523" i="100" s="1"/>
  <c r="U108" i="108"/>
  <c r="T34" i="164"/>
  <c r="T76" i="164" s="1"/>
  <c r="Z103" i="100"/>
  <c r="W136" i="108"/>
  <c r="Y101" i="100"/>
  <c r="W23" i="108" l="1"/>
  <c r="Y491" i="100"/>
  <c r="Y523" i="100" s="1"/>
  <c r="V108" i="108"/>
  <c r="U34" i="164"/>
  <c r="U76" i="164" s="1"/>
  <c r="AA103" i="100"/>
  <c r="X136" i="108"/>
  <c r="Z101" i="100"/>
  <c r="Z491" i="100" l="1"/>
  <c r="Z523" i="100" s="1"/>
  <c r="X23" i="108"/>
  <c r="W108" i="108"/>
  <c r="V34" i="164"/>
  <c r="V76" i="164" s="1"/>
  <c r="AB103" i="100"/>
  <c r="Y136" i="108"/>
  <c r="AA101" i="100"/>
  <c r="Y23" i="108" l="1"/>
  <c r="AA491" i="100"/>
  <c r="AA523" i="100" s="1"/>
  <c r="Z136" i="108"/>
  <c r="AC103" i="100"/>
  <c r="AB101" i="100"/>
  <c r="X108" i="108"/>
  <c r="W34" i="164"/>
  <c r="W76" i="164" s="1"/>
  <c r="AA136" i="108" l="1"/>
  <c r="AD103" i="100"/>
  <c r="AC101" i="100"/>
  <c r="Y108" i="108"/>
  <c r="X34" i="164"/>
  <c r="X76" i="164" s="1"/>
  <c r="AB491" i="100"/>
  <c r="AB523" i="100" s="1"/>
  <c r="Z23" i="108"/>
  <c r="AC491" i="100" l="1"/>
  <c r="AC523" i="100" s="1"/>
  <c r="AA23" i="108"/>
  <c r="Z108" i="108"/>
  <c r="Y34" i="164"/>
  <c r="Y76" i="164" s="1"/>
  <c r="AB136" i="108"/>
  <c r="AE103" i="100"/>
  <c r="AD101" i="100"/>
  <c r="AB23" i="108" l="1"/>
  <c r="AD491" i="100"/>
  <c r="AD523" i="100" s="1"/>
  <c r="AF103" i="100"/>
  <c r="AC136" i="108"/>
  <c r="AE101" i="100"/>
  <c r="AA108" i="108"/>
  <c r="Z34" i="164"/>
  <c r="Z76" i="164" s="1"/>
  <c r="AG103" i="100" l="1"/>
  <c r="AD136" i="108"/>
  <c r="AF101" i="100"/>
  <c r="AB108" i="108"/>
  <c r="AA34" i="164"/>
  <c r="AA76" i="164" s="1"/>
  <c r="AC23" i="108"/>
  <c r="AE491" i="100"/>
  <c r="AE523" i="100" s="1"/>
  <c r="AC108" i="108" l="1"/>
  <c r="AB34" i="164"/>
  <c r="AB76" i="164" s="1"/>
  <c r="AF491" i="100"/>
  <c r="AF523" i="100" s="1"/>
  <c r="AD23" i="108"/>
  <c r="AE136" i="108"/>
  <c r="AH103" i="100"/>
  <c r="AG101" i="100"/>
  <c r="AE23" i="108" l="1"/>
  <c r="AG491" i="100"/>
  <c r="AG523" i="100" s="1"/>
  <c r="AD108" i="108"/>
  <c r="AC34" i="164"/>
  <c r="AC76" i="164" s="1"/>
  <c r="AF136" i="108"/>
  <c r="AI103" i="100"/>
  <c r="AH101" i="100"/>
  <c r="AJ103" i="100" l="1"/>
  <c r="AG136" i="108"/>
  <c r="AI101" i="100"/>
  <c r="AE108" i="108"/>
  <c r="AD34" i="164"/>
  <c r="AD76" i="164" s="1"/>
  <c r="AH491" i="100"/>
  <c r="AH523" i="100" s="1"/>
  <c r="AF23" i="108"/>
  <c r="AI491" i="100" l="1"/>
  <c r="AI523" i="100" s="1"/>
  <c r="AG23" i="108"/>
  <c r="AF108" i="108"/>
  <c r="AE34" i="164"/>
  <c r="AE76" i="164" s="1"/>
  <c r="AK103" i="100"/>
  <c r="AH136" i="108"/>
  <c r="AJ101" i="100"/>
  <c r="AH23" i="108" l="1"/>
  <c r="AJ491" i="100"/>
  <c r="AJ523" i="100" s="1"/>
  <c r="AI136" i="108"/>
  <c r="AL103" i="100"/>
  <c r="AK101" i="100"/>
  <c r="AG108" i="108"/>
  <c r="AF34" i="164"/>
  <c r="AF76" i="164" s="1"/>
  <c r="AJ136" i="108" l="1"/>
  <c r="AM103" i="100"/>
  <c r="AL101" i="100"/>
  <c r="AH108" i="108"/>
  <c r="AG34" i="164"/>
  <c r="AG76" i="164" s="1"/>
  <c r="AK491" i="100"/>
  <c r="AK523" i="100" s="1"/>
  <c r="AI23" i="108"/>
  <c r="AJ23" i="108" l="1"/>
  <c r="AL491" i="100"/>
  <c r="AL523" i="100" s="1"/>
  <c r="AI108" i="108"/>
  <c r="AH34" i="164"/>
  <c r="AH76" i="164" s="1"/>
  <c r="AK136" i="108"/>
  <c r="AN103" i="100"/>
  <c r="AM101" i="100"/>
  <c r="AK23" i="108" l="1"/>
  <c r="AM491" i="100"/>
  <c r="AM523" i="100" s="1"/>
  <c r="AL136" i="108"/>
  <c r="AO103" i="100"/>
  <c r="AN101" i="100"/>
  <c r="AJ108" i="108"/>
  <c r="AI34" i="164"/>
  <c r="AI76" i="164" s="1"/>
  <c r="AP103" i="100" l="1"/>
  <c r="AM136" i="108"/>
  <c r="AO101" i="100"/>
  <c r="AK108" i="108"/>
  <c r="AJ34" i="164"/>
  <c r="AJ76" i="164" s="1"/>
  <c r="AN491" i="100"/>
  <c r="AN523" i="100" s="1"/>
  <c r="AL23" i="108"/>
  <c r="AO491" i="100" l="1"/>
  <c r="AO523" i="100" s="1"/>
  <c r="AM23" i="108"/>
  <c r="AL108" i="108"/>
  <c r="AK34" i="164"/>
  <c r="AK76" i="164" s="1"/>
  <c r="AQ103" i="100"/>
  <c r="AN136" i="108"/>
  <c r="AP101" i="100"/>
  <c r="AP491" i="100" l="1"/>
  <c r="AP523" i="100" s="1"/>
  <c r="AN23" i="108"/>
  <c r="AO136" i="108"/>
  <c r="AR103" i="100"/>
  <c r="AQ101" i="100"/>
  <c r="AM108" i="108"/>
  <c r="AL34" i="164"/>
  <c r="AL76" i="164" s="1"/>
  <c r="AP136" i="108" l="1"/>
  <c r="AS103" i="100"/>
  <c r="AR101" i="100"/>
  <c r="AQ491" i="100"/>
  <c r="AQ523" i="100" s="1"/>
  <c r="AO23" i="108"/>
  <c r="AN108" i="108"/>
  <c r="AM34" i="164"/>
  <c r="AM76" i="164" s="1"/>
  <c r="AO108" i="108" l="1"/>
  <c r="AN34" i="164"/>
  <c r="AN76" i="164" s="1"/>
  <c r="AP23" i="108"/>
  <c r="AR491" i="100"/>
  <c r="AR523" i="100" s="1"/>
  <c r="AT103" i="100"/>
  <c r="AQ136" i="108"/>
  <c r="AS101" i="100"/>
  <c r="AP108" i="108" l="1"/>
  <c r="AO34" i="164"/>
  <c r="AO76" i="164" s="1"/>
  <c r="AQ23" i="108"/>
  <c r="AS491" i="100"/>
  <c r="AS523" i="100" s="1"/>
  <c r="AR136" i="108"/>
  <c r="AU103" i="100"/>
  <c r="AT101" i="100"/>
  <c r="AQ108" i="108" l="1"/>
  <c r="AP34" i="164"/>
  <c r="AP76" i="164" s="1"/>
  <c r="AR23" i="108"/>
  <c r="AT491" i="100"/>
  <c r="AT523" i="100" s="1"/>
  <c r="AV103" i="100"/>
  <c r="AS136" i="108"/>
  <c r="AU101" i="100"/>
  <c r="AR108" i="108" l="1"/>
  <c r="AQ34" i="164"/>
  <c r="AQ76" i="164" s="1"/>
  <c r="AS23" i="108"/>
  <c r="AU491" i="100"/>
  <c r="AU523" i="100" s="1"/>
  <c r="AW103" i="100"/>
  <c r="AT136" i="108"/>
  <c r="AV101" i="100"/>
  <c r="AS108" i="108" l="1"/>
  <c r="AR34" i="164"/>
  <c r="AR76" i="164" s="1"/>
  <c r="AT23" i="108"/>
  <c r="AV491" i="100"/>
  <c r="AV523" i="100" s="1"/>
  <c r="AX103" i="100"/>
  <c r="AU136" i="108"/>
  <c r="AW101" i="100"/>
  <c r="AT108" i="108" l="1"/>
  <c r="AS34" i="164"/>
  <c r="AS76" i="164" s="1"/>
  <c r="AU23" i="108"/>
  <c r="AW491" i="100"/>
  <c r="AW523" i="100" s="1"/>
  <c r="AY103" i="100"/>
  <c r="AV136" i="108"/>
  <c r="AX101" i="100"/>
  <c r="AU108" i="108" l="1"/>
  <c r="AT34" i="164"/>
  <c r="AT76" i="164" s="1"/>
  <c r="AX491" i="100"/>
  <c r="AX523" i="100" s="1"/>
  <c r="AV23" i="108"/>
  <c r="AZ103" i="100"/>
  <c r="AW136" i="108"/>
  <c r="AY101" i="100"/>
  <c r="AW23" i="108" l="1"/>
  <c r="AY491" i="100"/>
  <c r="AY523" i="100" s="1"/>
  <c r="AV108" i="108"/>
  <c r="AU34" i="164"/>
  <c r="AU76" i="164" s="1"/>
  <c r="AX136" i="108"/>
  <c r="BA103" i="100"/>
  <c r="AZ101" i="100"/>
  <c r="AZ491" i="100" l="1"/>
  <c r="AZ523" i="100" s="1"/>
  <c r="AX23" i="108"/>
  <c r="AY136" i="108"/>
  <c r="BB103" i="100"/>
  <c r="BA101" i="100"/>
  <c r="AW108" i="108"/>
  <c r="AV34" i="164"/>
  <c r="AV76" i="164" s="1"/>
  <c r="AZ136" i="108" l="1"/>
  <c r="BC103" i="100"/>
  <c r="BB101" i="100"/>
  <c r="AY23" i="108"/>
  <c r="BA491" i="100"/>
  <c r="BA523" i="100" s="1"/>
  <c r="AX108" i="108"/>
  <c r="AW34" i="164"/>
  <c r="AW76" i="164" s="1"/>
  <c r="BB491" i="100" l="1"/>
  <c r="BB523" i="100" s="1"/>
  <c r="AZ23" i="108"/>
  <c r="BD103" i="100"/>
  <c r="BA136" i="108"/>
  <c r="BC101" i="100"/>
  <c r="AY108" i="108"/>
  <c r="AX34" i="164"/>
  <c r="AX76" i="164" s="1"/>
  <c r="BE103" i="100" l="1"/>
  <c r="BB136" i="108"/>
  <c r="BD101" i="100"/>
  <c r="BC491" i="100"/>
  <c r="BC523" i="100" s="1"/>
  <c r="BA23" i="108"/>
  <c r="AZ108" i="108"/>
  <c r="AY34" i="164"/>
  <c r="AY76" i="164" s="1"/>
  <c r="BA108" i="108" l="1"/>
  <c r="AZ34" i="164"/>
  <c r="AZ76" i="164" s="1"/>
  <c r="BD491" i="100"/>
  <c r="BD523" i="100" s="1"/>
  <c r="BB23" i="108"/>
  <c r="BC136" i="108"/>
  <c r="BF103" i="100"/>
  <c r="BE101" i="100"/>
  <c r="BE491" i="100" l="1"/>
  <c r="BE523" i="100" s="1"/>
  <c r="BC23" i="108"/>
  <c r="BB108" i="108"/>
  <c r="BA34" i="164"/>
  <c r="BA76" i="164" s="1"/>
  <c r="BD136" i="108"/>
  <c r="BG103" i="100"/>
  <c r="BF101" i="100"/>
  <c r="BF491" i="100" l="1"/>
  <c r="BF523" i="100" s="1"/>
  <c r="BD23" i="108"/>
  <c r="BH103" i="100"/>
  <c r="BE136" i="108"/>
  <c r="BG101" i="100"/>
  <c r="BC108" i="108"/>
  <c r="BB34" i="164"/>
  <c r="BB76" i="164" s="1"/>
  <c r="BF136" i="108" l="1"/>
  <c r="BI103" i="100"/>
  <c r="BH101" i="100"/>
  <c r="BG491" i="100"/>
  <c r="BG523" i="100" s="1"/>
  <c r="BE23" i="108"/>
  <c r="BD108" i="108"/>
  <c r="BC34" i="164"/>
  <c r="BC76" i="164" s="1"/>
  <c r="BE108" i="108" l="1"/>
  <c r="BD34" i="164"/>
  <c r="BD76" i="164" s="1"/>
  <c r="BH491" i="100"/>
  <c r="BH523" i="100" s="1"/>
  <c r="BF23" i="108"/>
  <c r="BJ103" i="100"/>
  <c r="BG136" i="108"/>
  <c r="BI101" i="100"/>
  <c r="BG23" i="108" l="1"/>
  <c r="BI491" i="100"/>
  <c r="BI523" i="100" s="1"/>
  <c r="BF108" i="108"/>
  <c r="BE34" i="164"/>
  <c r="BE76" i="164" s="1"/>
  <c r="BH136" i="108"/>
  <c r="BK103" i="100"/>
  <c r="BJ101" i="100"/>
  <c r="BJ491" i="100" l="1"/>
  <c r="BJ523" i="100" s="1"/>
  <c r="BH23" i="108"/>
  <c r="BL103" i="100"/>
  <c r="BI136" i="108"/>
  <c r="BK101" i="100"/>
  <c r="BG108" i="108"/>
  <c r="BF34" i="164"/>
  <c r="BF76" i="164" s="1"/>
  <c r="BM103" i="100" l="1"/>
  <c r="BJ136" i="108"/>
  <c r="BL101" i="100"/>
  <c r="BI23" i="108"/>
  <c r="BK491" i="100"/>
  <c r="BK523" i="100" s="1"/>
  <c r="BH108" i="108"/>
  <c r="BG34" i="164"/>
  <c r="BG76" i="164" s="1"/>
  <c r="BL491" i="100" l="1"/>
  <c r="BL523" i="100" s="1"/>
  <c r="BJ23" i="108"/>
  <c r="BI108" i="108"/>
  <c r="BH34" i="164"/>
  <c r="BH76" i="164" s="1"/>
  <c r="BN103" i="100"/>
  <c r="BN101" i="100" s="1"/>
  <c r="BN491" i="100" s="1"/>
  <c r="BN523" i="100" s="1"/>
  <c r="BK34" i="164" s="1"/>
  <c r="BK76" i="164" s="1"/>
  <c r="BK136" i="108"/>
  <c r="BM101" i="100"/>
  <c r="BK23" i="108" l="1"/>
  <c r="BM491" i="100"/>
  <c r="BM523" i="100" s="1"/>
  <c r="BJ108" i="108"/>
  <c r="BI34" i="164"/>
  <c r="BI76" i="164" s="1"/>
  <c r="BK108" i="108" l="1"/>
  <c r="BJ34" i="164"/>
  <c r="BJ76" i="164" s="1"/>
</calcChain>
</file>

<file path=xl/comments1.xml><?xml version="1.0" encoding="utf-8"?>
<comments xmlns="http://schemas.openxmlformats.org/spreadsheetml/2006/main">
  <authors>
    <author>Alessandro Ravagnolo</author>
  </authors>
  <commentList>
    <comment ref="W683" authorId="0" shapeId="0">
      <text>
        <r>
          <rPr>
            <b/>
            <sz val="9"/>
            <color indexed="81"/>
            <rFont val="Tahoma"/>
            <family val="2"/>
          </rPr>
          <t>usuarios pospago + prepago</t>
        </r>
      </text>
    </comment>
  </commentList>
</comments>
</file>

<file path=xl/sharedStrings.xml><?xml version="1.0" encoding="utf-8"?>
<sst xmlns="http://schemas.openxmlformats.org/spreadsheetml/2006/main" count="1455" uniqueCount="687">
  <si>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</si>
  <si>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</si>
  <si>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</si>
  <si>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</si>
  <si>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</si>
  <si>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</si>
  <si>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</si>
  <si>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</si>
  <si>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</si>
  <si>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</si>
  <si>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</si>
  <si>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</si>
  <si>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</si>
  <si>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</si>
  <si>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</si>
  <si>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</si>
  <si>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Market calculations</t>
  </si>
  <si>
    <t>Operator demand</t>
  </si>
  <si>
    <t>Volume output to next module</t>
  </si>
  <si>
    <t># business data connectivity lines</t>
  </si>
  <si>
    <t>CF1</t>
  </si>
  <si>
    <t>CB1</t>
  </si>
  <si>
    <t>CB</t>
  </si>
  <si>
    <t>CF</t>
  </si>
  <si>
    <t>CB2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</si>
  <si>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</si>
  <si>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</si>
  <si>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</si>
  <si>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</si>
  <si>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</si>
  <si>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</si>
  <si>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</si>
  <si>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</si>
  <si>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</si>
  <si>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</si>
  <si>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</si>
  <si>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</si>
  <si>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</si>
  <si>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</si>
  <si>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</si>
  <si>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</si>
  <si>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</si>
  <si>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</si>
  <si>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</si>
  <si>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</si>
  <si>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Market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</si>
  <si>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</si>
  <si>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</si>
  <si>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</si>
  <si>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</si>
  <si>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</si>
  <si>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</si>
  <si>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</si>
  <si>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</si>
  <si>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</si>
  <si>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</si>
  <si>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</si>
  <si>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SF4</t>
  </si>
  <si>
    <t>Services - fixed</t>
  </si>
  <si>
    <t>Services - mobile</t>
  </si>
  <si>
    <t>SM</t>
  </si>
  <si>
    <t>SF</t>
  </si>
  <si>
    <t>Input Parameter</t>
  </si>
  <si>
    <t>Input Data</t>
  </si>
  <si>
    <t>Input Calculation</t>
  </si>
  <si>
    <t>Input Link</t>
  </si>
  <si>
    <t>Style Guidelines</t>
  </si>
  <si>
    <t>Name</t>
  </si>
  <si>
    <t>Note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</si>
  <si>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</si>
  <si>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</si>
  <si>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</si>
  <si>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</si>
  <si>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</si>
  <si>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</si>
  <si>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</si>
  <si>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</si>
  <si>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</si>
  <si>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</si>
  <si>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</si>
  <si>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</si>
  <si>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</si>
  <si>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</si>
  <si>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</si>
  <si>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Version History</t>
  </si>
  <si>
    <t>A history of the versions of this workbook</t>
  </si>
  <si>
    <t>Email</t>
  </si>
  <si>
    <t>S</t>
  </si>
  <si>
    <t>C</t>
  </si>
  <si>
    <t>VMS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</si>
  <si>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</si>
  <si>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</si>
  <si>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</si>
  <si>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</si>
  <si>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</si>
  <si>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Units</t>
  </si>
  <si>
    <t>Insert extra rows above here</t>
  </si>
  <si>
    <t>Derive subscriber and traffic forecasts to be inputted into the network and cost modules</t>
  </si>
  <si>
    <t>Scenario controls</t>
  </si>
  <si>
    <t>Geotypes</t>
  </si>
  <si>
    <t>Proportion of area, population and traffic in each geotype</t>
  </si>
  <si>
    <t>Output traffic and subscriber forecast for network module</t>
  </si>
  <si>
    <t>Lists</t>
  </si>
  <si>
    <t>Standard lists used in the model</t>
  </si>
  <si>
    <t>A guide to Analysys Mason styles used 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</si>
  <si>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</si>
  <si>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</si>
  <si>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</si>
  <si>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</si>
  <si>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</si>
  <si>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</si>
  <si>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</si>
  <si>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</si>
  <si>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</si>
  <si>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</si>
  <si>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Control</t>
  </si>
  <si>
    <t>Source</t>
  </si>
  <si>
    <t>Period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</si>
  <si>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</si>
  <si>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</si>
  <si>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</si>
  <si>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</si>
  <si>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</si>
  <si>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</si>
  <si>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</si>
  <si>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</si>
  <si>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</si>
  <si>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</si>
  <si>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Index</t>
  </si>
  <si>
    <t>spare</t>
  </si>
  <si>
    <t>Business connectivity</t>
  </si>
  <si>
    <t>Market.Subscribers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</si>
  <si>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</si>
  <si>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</si>
  <si>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</si>
  <si>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</si>
  <si>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</si>
  <si>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</si>
  <si>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DSL</t>
  </si>
  <si>
    <t>Cable modem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</si>
  <si>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</si>
  <si>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</si>
  <si>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</si>
  <si>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</si>
  <si>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</si>
  <si>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</si>
  <si>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</si>
  <si>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</si>
  <si>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</si>
  <si>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</si>
  <si>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</si>
  <si>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Includes PSTN, ISDN and VoIP</t>
  </si>
  <si>
    <t>a</t>
  </si>
  <si>
    <t>b</t>
  </si>
  <si>
    <t>Check</t>
  </si>
  <si>
    <t>Number of operators</t>
  </si>
  <si>
    <t>min</t>
  </si>
  <si>
    <t>Series name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</si>
  <si>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</si>
  <si>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</si>
  <si>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</si>
  <si>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</si>
  <si>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</si>
  <si>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</si>
  <si>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</si>
  <si>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</si>
  <si>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</si>
  <si>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</si>
  <si>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</si>
  <si>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</si>
  <si>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Habitantes por vivienda</t>
  </si>
  <si>
    <t>Fuente</t>
  </si>
  <si>
    <t>Notas</t>
  </si>
  <si>
    <t>Periodo</t>
  </si>
  <si>
    <t>Unidades</t>
  </si>
  <si>
    <t>Conexiones</t>
  </si>
  <si>
    <t>Fin de año</t>
  </si>
  <si>
    <t>COFETEL</t>
  </si>
  <si>
    <t>Lineas Fijas</t>
  </si>
  <si>
    <t>Residenciales</t>
  </si>
  <si>
    <t>ALESTRA</t>
  </si>
  <si>
    <t>AVANTEL</t>
  </si>
  <si>
    <t>AXTEL</t>
  </si>
  <si>
    <t>BESTPHONE</t>
  </si>
  <si>
    <t>CABLECOM</t>
  </si>
  <si>
    <t>CABLEMÁS</t>
  </si>
  <si>
    <t>CABLENET</t>
  </si>
  <si>
    <t>CABLEVISIÓN</t>
  </si>
  <si>
    <t>CABLEVISION DE SALTILLO</t>
  </si>
  <si>
    <t>CONVERGIA</t>
  </si>
  <si>
    <t>GTM</t>
  </si>
  <si>
    <t>IP MATRIX</t>
  </si>
  <si>
    <t>IUSATEL</t>
  </si>
  <si>
    <t>LÓGICA INDUSTRIAL</t>
  </si>
  <si>
    <t>MARCATEL</t>
  </si>
  <si>
    <t>MAXCOM</t>
  </si>
  <si>
    <t>MCM</t>
  </si>
  <si>
    <t>MEGACABLE (cablero)</t>
  </si>
  <si>
    <t>METRORED</t>
  </si>
  <si>
    <t>OPCOM</t>
  </si>
  <si>
    <t>PEGASO</t>
  </si>
  <si>
    <t>UNEFON</t>
  </si>
  <si>
    <t>PROTEL</t>
  </si>
  <si>
    <t>TELMEX</t>
  </si>
  <si>
    <t>TELNOR</t>
  </si>
  <si>
    <t>No Residenciales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</si>
  <si>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</si>
  <si>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</si>
  <si>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</si>
  <si>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</si>
  <si>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</si>
  <si>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</si>
  <si>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</si>
  <si>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</si>
  <si>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Usuarios prepago</t>
  </si>
  <si>
    <t>Usuarios pospago</t>
  </si>
  <si>
    <t>Usuarios moviles activos</t>
  </si>
  <si>
    <t>Microondas</t>
  </si>
  <si>
    <t>Conexiones residenciales fijas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</si>
  <si>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</si>
  <si>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</si>
  <si>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</si>
  <si>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</si>
  <si>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</si>
  <si>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</si>
  <si>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</si>
  <si>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</si>
  <si>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</si>
  <si>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</si>
  <si>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</si>
  <si>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</si>
  <si>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2010 de PPT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</si>
  <si>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</si>
  <si>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</si>
  <si>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</si>
  <si>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</si>
  <si>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</si>
  <si>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</si>
  <si>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</si>
  <si>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</si>
  <si>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</si>
  <si>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</si>
  <si>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</si>
  <si>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</si>
  <si>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</si>
  <si>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</si>
  <si>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Líneas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</si>
  <si>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</si>
  <si>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</si>
  <si>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</si>
  <si>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</si>
  <si>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</si>
  <si>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</si>
  <si>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</si>
  <si>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</si>
  <si>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</si>
  <si>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</si>
  <si>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</si>
  <si>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Residencial</t>
  </si>
  <si>
    <t>No residencial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</si>
  <si>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</si>
  <si>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</si>
  <si>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</si>
  <si>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</si>
  <si>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</si>
  <si>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</si>
  <si>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</si>
  <si>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</si>
  <si>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</si>
  <si>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</si>
  <si>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</si>
  <si>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</si>
  <si>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</si>
  <si>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</si>
  <si>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</si>
  <si>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</si>
  <si>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</si>
  <si>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</si>
  <si>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</si>
  <si>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</si>
  <si>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</si>
  <si>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</si>
  <si>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</si>
  <si>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</si>
  <si>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</si>
  <si>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</si>
  <si>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</si>
  <si>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</si>
  <si>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</si>
  <si>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</si>
  <si>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</si>
  <si>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</si>
  <si>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</si>
  <si>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</si>
  <si>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</si>
  <si>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</si>
  <si>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</si>
  <si>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</si>
  <si>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</si>
  <si>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</si>
  <si>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</si>
  <si>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</si>
  <si>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</si>
  <si>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</si>
  <si>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</si>
  <si>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</si>
  <si>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</si>
  <si>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</si>
  <si>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</si>
  <si>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</si>
  <si>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</si>
  <si>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</si>
  <si>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</si>
  <si>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</si>
  <si>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</si>
  <si>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</si>
  <si>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</si>
  <si>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</si>
  <si>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</si>
  <si>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</si>
  <si>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</si>
  <si>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</si>
  <si>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</si>
  <si>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</si>
  <si>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</si>
  <si>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</si>
  <si>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</si>
  <si>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</si>
  <si>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</si>
  <si>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</si>
  <si>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</si>
  <si>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</si>
  <si>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</si>
  <si>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</si>
  <si>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</si>
  <si>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</si>
  <si>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</si>
  <si>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</si>
  <si>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</si>
  <si>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</si>
  <si>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</si>
  <si>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</si>
  <si>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</si>
  <si>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</si>
  <si>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</si>
  <si>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</si>
  <si>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</si>
  <si>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</si>
  <si>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</si>
  <si>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</si>
  <si>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</si>
  <si>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</si>
  <si>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</si>
  <si>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</si>
  <si>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</si>
  <si>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</si>
  <si>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</si>
  <si>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</si>
  <si>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</si>
  <si>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</si>
  <si>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</si>
  <si>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</si>
  <si>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</si>
  <si>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</si>
  <si>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</si>
  <si>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</si>
  <si>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</si>
  <si>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</si>
  <si>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</si>
  <si>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</si>
  <si>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</si>
  <si>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</si>
  <si>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</si>
  <si>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</si>
  <si>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</si>
  <si>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</si>
  <si>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</si>
  <si>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</si>
  <si>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</si>
  <si>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</si>
  <si>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</si>
  <si>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</si>
  <si>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</si>
  <si>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</si>
  <si>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</si>
  <si>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</si>
  <si>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</si>
  <si>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</si>
  <si>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</si>
  <si>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</si>
  <si>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</si>
  <si>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</si>
  <si>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</si>
  <si>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</si>
  <si>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</si>
  <si>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</si>
  <si>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</si>
  <si>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</si>
  <si>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</si>
  <si>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</si>
  <si>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</si>
  <si>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</si>
  <si>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</si>
  <si>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</si>
  <si>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</si>
  <si>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</si>
  <si>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</si>
  <si>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</si>
  <si>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</si>
  <si>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</si>
  <si>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</si>
  <si>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</si>
  <si>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</si>
  <si>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</si>
  <si>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</si>
  <si>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</si>
  <si>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</si>
  <si>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</si>
  <si>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</si>
  <si>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</si>
  <si>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</si>
  <si>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</si>
  <si>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</si>
  <si>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</si>
  <si>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</si>
  <si>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</si>
  <si>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</si>
  <si>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</si>
  <si>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Fijos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</si>
  <si>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</si>
  <si>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</si>
  <si>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</si>
  <si>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</si>
  <si>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</si>
  <si>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</si>
  <si>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</si>
  <si>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</si>
  <si>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</si>
  <si>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</si>
  <si>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</si>
  <si>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</si>
  <si>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</si>
  <si>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</si>
  <si>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</si>
  <si>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</si>
  <si>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</si>
  <si>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</si>
  <si>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</si>
  <si>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</si>
  <si>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</si>
  <si>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</si>
  <si>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Cifras para gráficas</t>
  </si>
  <si>
    <t>Conexiones de banda ancha</t>
  </si>
  <si>
    <t>Conexiones - fijas</t>
  </si>
  <si>
    <t>Servicios</t>
  </si>
  <si>
    <t>Llamadas en tránsito Local</t>
  </si>
  <si>
    <t>Líneas Móviles</t>
  </si>
  <si>
    <t>Líneas fijas - banda ancha</t>
  </si>
  <si>
    <t>Promedio</t>
  </si>
  <si>
    <t>Proporción de usuarios que utilizan datos</t>
  </si>
  <si>
    <t>Economist Intelligence Unit</t>
  </si>
  <si>
    <t>PIB per capita (PPP)</t>
  </si>
  <si>
    <t xml:space="preserve">Promedio </t>
  </si>
  <si>
    <t>USD - PPP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</si>
  <si>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</si>
  <si>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</si>
  <si>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</si>
  <si>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</si>
  <si>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</si>
  <si>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</si>
  <si>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</si>
  <si>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</si>
  <si>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</si>
  <si>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</si>
  <si>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</si>
  <si>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</si>
  <si>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</si>
  <si>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</si>
  <si>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</si>
  <si>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</si>
  <si>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</si>
  <si>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</si>
  <si>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</si>
  <si>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</si>
  <si>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</si>
  <si>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</si>
  <si>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</si>
  <si>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</si>
  <si>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</si>
  <si>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</si>
  <si>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</si>
  <si>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</si>
  <si>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</si>
  <si>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</si>
  <si>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</si>
  <si>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</si>
  <si>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</si>
  <si>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</si>
  <si>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Cofetel: Líneas y tráfico (llamadas y minutos) v 3.0.xlsx</t>
  </si>
  <si>
    <t>TV INTERNACIONAL</t>
  </si>
  <si>
    <t>Pyramid Research</t>
  </si>
  <si>
    <t>Estimado de 2011 en adelante</t>
  </si>
  <si>
    <t>Proporción de usuarios de datos móviles</t>
  </si>
  <si>
    <t>En base a Axtel</t>
  </si>
  <si>
    <t>Promedio anual por usuario Axtel</t>
  </si>
  <si>
    <t>Reportes de Maxcom (unico incluido)</t>
  </si>
  <si>
    <t>Supuesto Analysys Mason</t>
  </si>
  <si>
    <t>Proporción de HSPA downlink y uplink</t>
  </si>
  <si>
    <t>Anual</t>
  </si>
  <si>
    <t>Supuesto, llegando al 50%  en el 2010 del menor paquete publicado por Telcel (500Mb/mes)</t>
  </si>
  <si>
    <t>Consumo anual por línea</t>
  </si>
  <si>
    <t>Uso de datos total anual</t>
  </si>
  <si>
    <t>Operador modelado como porcentaje del mercado total</t>
  </si>
  <si>
    <t>Uno de los competidores como porcentaje del mercado total</t>
  </si>
  <si>
    <t>COFETEL: incluye todo el transito off net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</si>
  <si>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</si>
  <si>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</si>
  <si>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</si>
  <si>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</si>
  <si>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</si>
  <si>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Supuesto Analysys Mason, se asume 1/20 de 1Mbps en 2010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</si>
  <si>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</si>
  <si>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</si>
  <si>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</si>
  <si>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</si>
  <si>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</si>
  <si>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</si>
  <si>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</si>
  <si>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</si>
  <si>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</si>
  <si>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</si>
  <si>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</si>
  <si>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</si>
  <si>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</si>
  <si>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</si>
  <si>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</si>
  <si>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</si>
  <si>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</si>
  <si>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</si>
  <si>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</si>
  <si>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</si>
  <si>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</si>
  <si>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</si>
  <si>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</si>
  <si>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</si>
  <si>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</si>
  <si>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</si>
  <si>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</si>
  <si>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</si>
  <si>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</si>
  <si>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</si>
  <si>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</si>
  <si>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</si>
  <si>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</si>
  <si>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</si>
  <si>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</si>
  <si>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</si>
  <si>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</si>
  <si>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</si>
  <si>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</si>
  <si>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</si>
  <si>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</si>
  <si>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</si>
  <si>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</si>
  <si>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</si>
  <si>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</si>
  <si>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</si>
  <si>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</si>
  <si>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</si>
  <si>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</si>
  <si>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</si>
  <si>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</si>
  <si>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</si>
  <si>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</si>
  <si>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</si>
  <si>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</si>
  <si>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</si>
  <si>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</si>
  <si>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</si>
  <si>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</si>
  <si>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</si>
  <si>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</si>
  <si>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</si>
  <si>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</si>
  <si>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</si>
  <si>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</si>
  <si>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</si>
  <si>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</si>
  <si>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</si>
  <si>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</si>
  <si>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</si>
  <si>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</si>
  <si>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</si>
  <si>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</si>
  <si>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</si>
  <si>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</si>
  <si>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COFECO</t>
  </si>
  <si>
    <t>circuitos E1</t>
  </si>
  <si>
    <t>Conexiones fijas</t>
  </si>
  <si>
    <t>Penetración fija (hogar)</t>
  </si>
  <si>
    <t>Penetración móvil (pob)</t>
  </si>
  <si>
    <t>Tráfico originado por usuario</t>
  </si>
  <si>
    <t>SM6</t>
  </si>
  <si>
    <t>SM7</t>
  </si>
  <si>
    <t>Tráfico terminado por usuario</t>
  </si>
  <si>
    <t>SM8</t>
  </si>
  <si>
    <t>Datos móviles</t>
  </si>
  <si>
    <t>Tráfico móvil originado</t>
  </si>
  <si>
    <t>Tráfico móvil terminado</t>
  </si>
  <si>
    <t>SM9</t>
  </si>
  <si>
    <t>SF5</t>
  </si>
  <si>
    <t>SF6</t>
  </si>
  <si>
    <t>Tráfico fijo originado</t>
  </si>
  <si>
    <t>Tráfico fijo terminado</t>
  </si>
  <si>
    <t>Local on-net</t>
  </si>
  <si>
    <t>Local a otros operadores fijos</t>
  </si>
  <si>
    <t>Larga distancia a otros operadores fijos</t>
  </si>
  <si>
    <t>Larga distancia on-net</t>
  </si>
  <si>
    <t>Internacional</t>
  </si>
  <si>
    <t>Números no geográficos</t>
  </si>
  <si>
    <t>Local de otros operadores fijos</t>
  </si>
  <si>
    <t>Larga distancia de otros operadores fijos</t>
  </si>
  <si>
    <t>Banda ancha fija</t>
  </si>
  <si>
    <t>Penetración banda ancha fija (hogar)</t>
  </si>
  <si>
    <t>Penetración banda ancha móvil (pob)</t>
  </si>
  <si>
    <t>Conexiones banda ancha móvil</t>
  </si>
  <si>
    <t>SF7</t>
  </si>
  <si>
    <t>Tráfico de ancho de banda</t>
  </si>
  <si>
    <t>Lineas de televisión de paga</t>
  </si>
  <si>
    <t>Penetración televisión de paga</t>
  </si>
  <si>
    <t>Conexiones inalambricas</t>
  </si>
  <si>
    <t>Services - Resumen</t>
  </si>
  <si>
    <t>SR</t>
  </si>
  <si>
    <t>Fijo local</t>
  </si>
  <si>
    <t>Fijo nacional</t>
  </si>
  <si>
    <t>Fijo internacional</t>
  </si>
  <si>
    <t>Líneas dedicadas para empresas</t>
  </si>
  <si>
    <t>Líneas dedicadas para operadores móviles</t>
  </si>
  <si>
    <t>Líneas dedicadas</t>
  </si>
  <si>
    <t>Número de enlaces (basado en las empresas)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</si>
  <si>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</si>
  <si>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</si>
  <si>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</si>
  <si>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</si>
  <si>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</si>
  <si>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</si>
  <si>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</si>
  <si>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</si>
  <si>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</si>
  <si>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</si>
  <si>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</si>
  <si>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Annual</t>
  </si>
  <si>
    <t>Supuesto, siguiendo el mismo crecimiento anual</t>
  </si>
  <si>
    <t>GRUPO HEVI</t>
  </si>
  <si>
    <t>VDT COMUNICACIONES</t>
  </si>
  <si>
    <t>Trafico originado en fijo</t>
  </si>
  <si>
    <t>COFETEL: Minutos entrada y salida movil rev 3.0</t>
  </si>
  <si>
    <t>Final</t>
  </si>
  <si>
    <t>Off-net</t>
  </si>
  <si>
    <t>Proporcion de trafico saliente que es on-net</t>
  </si>
  <si>
    <t>Crecimiento  de trafico hacia movil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</si>
  <si>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</si>
  <si>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</si>
  <si>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</si>
  <si>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</si>
  <si>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</si>
  <si>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</si>
  <si>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cuota_hipotetico_movil</t>
  </si>
  <si>
    <t>Market.Retail.Services.Volumes.Fijo</t>
  </si>
  <si>
    <t>Market.Retail.Services.Volumes.Movil</t>
  </si>
  <si>
    <t>Market.Subscribers.Fijo</t>
  </si>
  <si>
    <t>COFETEL: Líneas y tráfico (llamadas y minutos) v 6.1.xlsx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</si>
  <si>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</si>
  <si>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</si>
  <si>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</si>
  <si>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</si>
  <si>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Progresivo ASL</t>
  </si>
  <si>
    <t>Num. total de lineas</t>
  </si>
  <si>
    <t>Viviendas urbanas con telefon fijo</t>
  </si>
  <si>
    <t>Viviendas rurales con telefon fijo</t>
  </si>
  <si>
    <t>Viviendas urbanas con internet</t>
  </si>
  <si>
    <t>Viviendas rurales con internet</t>
  </si>
  <si>
    <t>Localidad urbana: mas de 2500 habitantes</t>
  </si>
  <si>
    <t>COFETEL: Base localidad 3.0</t>
  </si>
  <si>
    <t>Viviendas urbanas y rurales por ASL</t>
  </si>
  <si>
    <t>nbed. This split needs to be check. To include all localidad or only the 23k we are currently using?</t>
  </si>
  <si>
    <t>Modelo de demanda de Mercado para el 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</si>
</sst>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</numFmts>
  <fonts count="8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9"/>
      <color indexed="81"/>
      <name val="Tahoma"/>
      <family val="2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6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2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4" fillId="0" borderId="0"/>
    <xf numFmtId="188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38" fontId="28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30" fillId="10" borderId="0">
      <alignment vertical="center" wrapText="1"/>
    </xf>
    <xf numFmtId="0" fontId="30" fillId="10" borderId="0">
      <alignment vertical="center" wrapText="1"/>
    </xf>
    <xf numFmtId="0" fontId="30" fillId="10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2" fillId="10" borderId="0">
      <alignment vertical="center" wrapText="1"/>
    </xf>
    <xf numFmtId="0" fontId="32" fillId="10" borderId="0">
      <alignment vertical="center" wrapText="1"/>
    </xf>
    <xf numFmtId="0" fontId="32" fillId="10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0" borderId="0">
      <alignment vertical="center" wrapText="1"/>
    </xf>
    <xf numFmtId="0" fontId="34" fillId="10" borderId="0">
      <alignment vertical="center" wrapText="1"/>
    </xf>
    <xf numFmtId="0" fontId="34" fillId="10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10" borderId="0">
      <alignment vertical="center" wrapText="1"/>
    </xf>
    <xf numFmtId="0" fontId="36" fillId="10" borderId="0">
      <alignment vertical="center" wrapText="1"/>
    </xf>
    <xf numFmtId="0" fontId="36" fillId="10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10" borderId="0">
      <alignment vertical="center" wrapText="1"/>
    </xf>
    <xf numFmtId="0" fontId="38" fillId="10" borderId="0">
      <alignment vertical="center" wrapText="1"/>
    </xf>
    <xf numFmtId="0" fontId="38" fillId="10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0" borderId="0">
      <alignment vertical="center" wrapText="1"/>
    </xf>
    <xf numFmtId="0" fontId="39" fillId="10" borderId="0">
      <alignment vertical="center" wrapText="1"/>
    </xf>
    <xf numFmtId="0" fontId="39" fillId="10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0" borderId="0">
      <alignment vertical="center" wrapText="1"/>
    </xf>
    <xf numFmtId="0" fontId="40" fillId="10" borderId="0">
      <alignment vertical="center" wrapText="1"/>
    </xf>
    <xf numFmtId="0" fontId="40" fillId="10" borderId="0">
      <alignment vertical="center" wrapText="1"/>
    </xf>
    <xf numFmtId="0" fontId="9" fillId="8" borderId="0"/>
    <xf numFmtId="0" fontId="9" fillId="8" borderId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196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16" fillId="0" borderId="0" applyFont="0" applyFill="0" applyBorder="0" applyAlignment="0" applyProtection="0"/>
    <xf numFmtId="204" fontId="16" fillId="12" borderId="16"/>
    <xf numFmtId="204" fontId="16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5" fontId="41" fillId="12" borderId="16"/>
    <xf numFmtId="205" fontId="41" fillId="12" borderId="16"/>
    <xf numFmtId="204" fontId="16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6" fontId="16" fillId="12" borderId="16"/>
    <xf numFmtId="204" fontId="16" fillId="12" borderId="16"/>
    <xf numFmtId="205" fontId="41" fillId="12" borderId="16"/>
    <xf numFmtId="204" fontId="16" fillId="12" borderId="16"/>
    <xf numFmtId="205" fontId="41" fillId="12" borderId="16"/>
    <xf numFmtId="207" fontId="16" fillId="12" borderId="16"/>
    <xf numFmtId="208" fontId="30" fillId="0" borderId="16">
      <alignment vertical="center" wrapText="1"/>
    </xf>
    <xf numFmtId="208" fontId="30" fillId="0" borderId="16">
      <alignment vertical="center" wrapText="1"/>
    </xf>
    <xf numFmtId="208" fontId="30" fillId="0" borderId="16">
      <alignment vertical="center" wrapText="1"/>
    </xf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5" fontId="41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4" fontId="16" fillId="12" borderId="16"/>
    <xf numFmtId="206" fontId="16" fillId="12" borderId="16"/>
    <xf numFmtId="204" fontId="16" fillId="12" borderId="16"/>
    <xf numFmtId="205" fontId="41" fillId="12" borderId="16"/>
    <xf numFmtId="205" fontId="41" fillId="12" borderId="16"/>
    <xf numFmtId="205" fontId="41" fillId="12" borderId="16"/>
    <xf numFmtId="205" fontId="41" fillId="12" borderId="16"/>
    <xf numFmtId="204" fontId="16" fillId="12" borderId="16"/>
    <xf numFmtId="204" fontId="16" fillId="12" borderId="16"/>
    <xf numFmtId="206" fontId="16" fillId="12" borderId="16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33" fillId="12" borderId="0"/>
    <xf numFmtId="0" fontId="33" fillId="12" borderId="0"/>
    <xf numFmtId="0" fontId="33" fillId="12" borderId="0"/>
    <xf numFmtId="0" fontId="42" fillId="0" borderId="0">
      <alignment vertical="center" wrapText="1"/>
    </xf>
    <xf numFmtId="0" fontId="42" fillId="0" borderId="0">
      <alignment vertical="center" wrapText="1"/>
    </xf>
    <xf numFmtId="0" fontId="42" fillId="0" borderId="0">
      <alignment vertical="center" wrapText="1"/>
    </xf>
    <xf numFmtId="0" fontId="33" fillId="12" borderId="0"/>
    <xf numFmtId="0" fontId="33" fillId="12" borderId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0" fontId="43" fillId="0" borderId="0" applyNumberFormat="0" applyFill="0" applyBorder="0" applyAlignment="0" applyProtection="0"/>
    <xf numFmtId="0" fontId="16" fillId="13" borderId="0" applyNumberFormat="0" applyFont="0" applyAlignment="0" applyProtection="0"/>
    <xf numFmtId="211" fontId="29" fillId="14" borderId="0" applyFont="0" applyAlignment="0" applyProtection="0"/>
    <xf numFmtId="0" fontId="16" fillId="13" borderId="0" applyNumberFormat="0" applyFont="0" applyAlignment="0" applyProtection="0"/>
    <xf numFmtId="211" fontId="29" fillId="14" borderId="0" applyFont="0" applyAlignment="0" applyProtection="0"/>
    <xf numFmtId="211" fontId="29" fillId="14" borderId="0" applyFont="0" applyAlignment="0" applyProtection="0"/>
    <xf numFmtId="0" fontId="16" fillId="14" borderId="0" applyFont="0" applyAlignment="0" applyProtection="0"/>
    <xf numFmtId="211" fontId="29" fillId="14" borderId="0" applyFont="0" applyAlignment="0" applyProtection="0"/>
    <xf numFmtId="211" fontId="29" fillId="14" borderId="0" applyFont="0" applyAlignment="0" applyProtection="0"/>
    <xf numFmtId="0" fontId="16" fillId="14" borderId="0" applyFont="0" applyAlignment="0" applyProtection="0"/>
    <xf numFmtId="0" fontId="16" fillId="13" borderId="0" applyNumberFormat="0" applyFont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15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02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5" borderId="0">
      <alignment vertical="center" wrapText="1"/>
    </xf>
    <xf numFmtId="0" fontId="34" fillId="15" borderId="0">
      <alignment vertical="center" wrapText="1"/>
    </xf>
    <xf numFmtId="0" fontId="34" fillId="15" borderId="0">
      <alignment vertical="center" wrapText="1"/>
    </xf>
    <xf numFmtId="0" fontId="33" fillId="8" borderId="0"/>
    <xf numFmtId="0" fontId="33" fillId="8" borderId="0"/>
    <xf numFmtId="0" fontId="16" fillId="8" borderId="0"/>
    <xf numFmtId="0" fontId="16" fillId="8" borderId="0"/>
    <xf numFmtId="0" fontId="16" fillId="8" borderId="0"/>
    <xf numFmtId="0" fontId="30" fillId="15" borderId="0">
      <alignment vertical="center" wrapText="1"/>
    </xf>
    <xf numFmtId="0" fontId="30" fillId="15" borderId="0">
      <alignment vertical="center" wrapText="1"/>
    </xf>
    <xf numFmtId="0" fontId="30" fillId="15" borderId="0">
      <alignment vertical="center" wrapText="1"/>
    </xf>
    <xf numFmtId="0" fontId="16" fillId="8" borderId="0"/>
    <xf numFmtId="0" fontId="16" fillId="8" borderId="0"/>
    <xf numFmtId="0" fontId="37" fillId="8" borderId="0"/>
    <xf numFmtId="0" fontId="37" fillId="8" borderId="0"/>
    <xf numFmtId="0" fontId="37" fillId="8" borderId="0"/>
    <xf numFmtId="0" fontId="38" fillId="15" borderId="0">
      <alignment vertical="center" wrapText="1"/>
    </xf>
    <xf numFmtId="0" fontId="38" fillId="15" borderId="0">
      <alignment vertical="center" wrapText="1"/>
    </xf>
    <xf numFmtId="0" fontId="38" fillId="15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5" borderId="0">
      <alignment vertical="center" wrapText="1"/>
    </xf>
    <xf numFmtId="0" fontId="39" fillId="15" borderId="0">
      <alignment vertical="center" wrapText="1"/>
    </xf>
    <xf numFmtId="0" fontId="39" fillId="15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5" borderId="0">
      <alignment vertical="center" wrapText="1"/>
    </xf>
    <xf numFmtId="0" fontId="40" fillId="15" borderId="0">
      <alignment vertical="center" wrapText="1"/>
    </xf>
    <xf numFmtId="0" fontId="40" fillId="15" borderId="0">
      <alignment vertical="center" wrapText="1"/>
    </xf>
    <xf numFmtId="0" fontId="9" fillId="8" borderId="0"/>
    <xf numFmtId="0" fontId="9" fillId="8" borderId="0"/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7" applyNumberFormat="0" applyFill="0" applyAlignment="0" applyProtection="0"/>
    <xf numFmtId="211" fontId="45" fillId="0" borderId="17" applyFill="0" applyAlignment="0" applyProtection="0"/>
    <xf numFmtId="0" fontId="45" fillId="0" borderId="17" applyNumberFormat="0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211" fontId="45" fillId="0" borderId="17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Protection="0">
      <alignment horizontal="center"/>
    </xf>
    <xf numFmtId="211" fontId="46" fillId="0" borderId="18" applyFill="0" applyProtection="0">
      <alignment horizontal="center"/>
    </xf>
    <xf numFmtId="0" fontId="46" fillId="0" borderId="18" applyNumberFormat="0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211" fontId="46" fillId="0" borderId="18" applyFill="0" applyProtection="0">
      <alignment horizontal="center"/>
    </xf>
    <xf numFmtId="0" fontId="46" fillId="0" borderId="18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0" fontId="49" fillId="0" borderId="0"/>
    <xf numFmtId="0" fontId="25" fillId="0" borderId="0" applyNumberFormat="0" applyFill="0" applyBorder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50" fillId="0" borderId="0"/>
    <xf numFmtId="217" fontId="51" fillId="0" borderId="19">
      <alignment horizontal="centerContinuous"/>
    </xf>
    <xf numFmtId="217" fontId="51" fillId="0" borderId="19">
      <alignment horizontal="center"/>
    </xf>
    <xf numFmtId="218" fontId="52" fillId="0" borderId="0">
      <alignment horizontal="left"/>
    </xf>
    <xf numFmtId="219" fontId="53" fillId="0" borderId="0">
      <alignment horizontal="left"/>
    </xf>
    <xf numFmtId="0" fontId="49" fillId="0" borderId="0">
      <protection locked="0"/>
    </xf>
    <xf numFmtId="0" fontId="54" fillId="0" borderId="0">
      <alignment horizontal="center" wrapText="1"/>
      <protection locked="0"/>
    </xf>
    <xf numFmtId="220" fontId="16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16" fillId="0" borderId="0"/>
    <xf numFmtId="0" fontId="55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2" fontId="1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4" fontId="16" fillId="0" borderId="15" applyFill="0" applyBorder="0"/>
    <xf numFmtId="22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25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9" fillId="0" borderId="0" applyFont="0" applyFill="0" applyAlignment="0" applyProtection="0"/>
    <xf numFmtId="3" fontId="29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8" fillId="0" borderId="0" applyNumberFormat="0" applyFill="0" applyBorder="0" applyProtection="0">
      <alignment horizontal="right"/>
    </xf>
    <xf numFmtId="0" fontId="3" fillId="0" borderId="20" applyNumberFormat="0" applyAlignment="0" applyProtection="0">
      <alignment horizontal="left" vertical="center"/>
    </xf>
    <xf numFmtId="0" fontId="3" fillId="0" borderId="21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10" fontId="9" fillId="12" borderId="22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3" fontId="60" fillId="16" borderId="0"/>
    <xf numFmtId="228" fontId="61" fillId="0" borderId="0"/>
    <xf numFmtId="193" fontId="16" fillId="17" borderId="0"/>
    <xf numFmtId="0" fontId="16" fillId="18" borderId="0" applyNumberFormat="0" applyFont="0" applyBorder="0" applyAlignment="0"/>
    <xf numFmtId="229" fontId="16" fillId="19" borderId="23" applyNumberFormat="0" applyFont="0" applyBorder="0" applyAlignment="0"/>
    <xf numFmtId="211" fontId="29" fillId="20" borderId="0" applyFont="0" applyAlignment="0"/>
    <xf numFmtId="40" fontId="28" fillId="0" borderId="0" applyFont="0" applyFill="0" applyBorder="0" applyAlignment="0" applyProtection="0"/>
    <xf numFmtId="0" fontId="16" fillId="0" borderId="14"/>
    <xf numFmtId="230" fontId="16" fillId="0" borderId="24" applyBorder="0" applyAlignment="0" applyProtection="0">
      <alignment horizontal="center"/>
    </xf>
    <xf numFmtId="223" fontId="62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4" fillId="0" borderId="0">
      <alignment horizontal="center" wrapText="1"/>
      <protection locked="0"/>
    </xf>
    <xf numFmtId="18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6" fillId="0" borderId="14">
      <alignment horizontal="center"/>
    </xf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231" fontId="16" fillId="0" borderId="0" applyFont="0" applyFill="0" applyBorder="0" applyAlignment="0" applyProtection="0"/>
    <xf numFmtId="49" fontId="4" fillId="0" borderId="0">
      <alignment horizontal="right"/>
    </xf>
    <xf numFmtId="4" fontId="65" fillId="13" borderId="25" applyNumberFormat="0" applyProtection="0">
      <alignment vertical="center"/>
    </xf>
    <xf numFmtId="4" fontId="66" fillId="22" borderId="25" applyNumberFormat="0" applyProtection="0">
      <alignment vertical="center"/>
    </xf>
    <xf numFmtId="4" fontId="65" fillId="22" borderId="25" applyNumberFormat="0" applyProtection="0">
      <alignment horizontal="left" vertical="center" indent="1"/>
    </xf>
    <xf numFmtId="0" fontId="65" fillId="22" borderId="25" applyNumberFormat="0" applyProtection="0">
      <alignment horizontal="left" vertical="top" indent="1"/>
    </xf>
    <xf numFmtId="4" fontId="65" fillId="23" borderId="0" applyNumberFormat="0" applyProtection="0">
      <alignment horizontal="left" vertical="center" indent="1"/>
    </xf>
    <xf numFmtId="4" fontId="67" fillId="24" borderId="25" applyNumberFormat="0" applyProtection="0">
      <alignment horizontal="right" vertical="center"/>
    </xf>
    <xf numFmtId="4" fontId="67" fillId="25" borderId="25" applyNumberFormat="0" applyProtection="0">
      <alignment horizontal="right" vertical="center"/>
    </xf>
    <xf numFmtId="4" fontId="67" fillId="26" borderId="25" applyNumberFormat="0" applyProtection="0">
      <alignment horizontal="right" vertical="center"/>
    </xf>
    <xf numFmtId="4" fontId="67" fillId="27" borderId="25" applyNumberFormat="0" applyProtection="0">
      <alignment horizontal="right" vertical="center"/>
    </xf>
    <xf numFmtId="4" fontId="67" fillId="28" borderId="25" applyNumberFormat="0" applyProtection="0">
      <alignment horizontal="right" vertical="center"/>
    </xf>
    <xf numFmtId="4" fontId="67" fillId="29" borderId="25" applyNumberFormat="0" applyProtection="0">
      <alignment horizontal="right" vertical="center"/>
    </xf>
    <xf numFmtId="4" fontId="67" fillId="30" borderId="25" applyNumberFormat="0" applyProtection="0">
      <alignment horizontal="right" vertical="center"/>
    </xf>
    <xf numFmtId="4" fontId="67" fillId="31" borderId="25" applyNumberFormat="0" applyProtection="0">
      <alignment horizontal="right" vertical="center"/>
    </xf>
    <xf numFmtId="4" fontId="67" fillId="32" borderId="25" applyNumberFormat="0" applyProtection="0">
      <alignment horizontal="right" vertical="center"/>
    </xf>
    <xf numFmtId="4" fontId="65" fillId="33" borderId="26" applyNumberFormat="0" applyProtection="0">
      <alignment horizontal="left" vertical="center" indent="1"/>
    </xf>
    <xf numFmtId="4" fontId="67" fillId="34" borderId="0" applyNumberFormat="0" applyProtection="0">
      <alignment horizontal="left" vertical="center" indent="1"/>
    </xf>
    <xf numFmtId="4" fontId="68" fillId="35" borderId="0" applyNumberFormat="0" applyProtection="0">
      <alignment horizontal="left" vertical="center" indent="1"/>
    </xf>
    <xf numFmtId="4" fontId="67" fillId="36" borderId="25" applyNumberFormat="0" applyProtection="0">
      <alignment horizontal="right" vertical="center"/>
    </xf>
    <xf numFmtId="4" fontId="67" fillId="34" borderId="0" applyNumberFormat="0" applyProtection="0">
      <alignment horizontal="left" vertical="center" indent="1"/>
    </xf>
    <xf numFmtId="4" fontId="67" fillId="23" borderId="0" applyNumberFormat="0" applyProtection="0">
      <alignment horizontal="left" vertical="center" indent="1"/>
    </xf>
    <xf numFmtId="0" fontId="16" fillId="35" borderId="25" applyNumberFormat="0" applyProtection="0">
      <alignment horizontal="left" vertical="center" indent="1"/>
    </xf>
    <xf numFmtId="0" fontId="16" fillId="35" borderId="25" applyNumberFormat="0" applyProtection="0">
      <alignment horizontal="left" vertical="top" indent="1"/>
    </xf>
    <xf numFmtId="0" fontId="16" fillId="23" borderId="25" applyNumberFormat="0" applyProtection="0">
      <alignment horizontal="left" vertical="center" indent="1"/>
    </xf>
    <xf numFmtId="0" fontId="16" fillId="23" borderId="25" applyNumberFormat="0" applyProtection="0">
      <alignment horizontal="left" vertical="top" indent="1"/>
    </xf>
    <xf numFmtId="0" fontId="16" fillId="10" borderId="25" applyNumberFormat="0" applyProtection="0">
      <alignment horizontal="left" vertical="center" indent="1"/>
    </xf>
    <xf numFmtId="0" fontId="16" fillId="10" borderId="25" applyNumberFormat="0" applyProtection="0">
      <alignment horizontal="left" vertical="top" indent="1"/>
    </xf>
    <xf numFmtId="0" fontId="16" fillId="2" borderId="25" applyNumberFormat="0" applyProtection="0">
      <alignment horizontal="left" vertical="center" indent="1"/>
    </xf>
    <xf numFmtId="0" fontId="16" fillId="2" borderId="25" applyNumberFormat="0" applyProtection="0">
      <alignment horizontal="left" vertical="top" indent="1"/>
    </xf>
    <xf numFmtId="4" fontId="67" fillId="12" borderId="25" applyNumberFormat="0" applyProtection="0">
      <alignment vertical="center"/>
    </xf>
    <xf numFmtId="4" fontId="69" fillId="12" borderId="25" applyNumberFormat="0" applyProtection="0">
      <alignment vertical="center"/>
    </xf>
    <xf numFmtId="4" fontId="67" fillId="12" borderId="25" applyNumberFormat="0" applyProtection="0">
      <alignment horizontal="left" vertical="center" indent="1"/>
    </xf>
    <xf numFmtId="0" fontId="67" fillId="12" borderId="25" applyNumberFormat="0" applyProtection="0">
      <alignment horizontal="left" vertical="top" indent="1"/>
    </xf>
    <xf numFmtId="4" fontId="67" fillId="34" borderId="25" applyNumberFormat="0" applyProtection="0">
      <alignment horizontal="right" vertical="center"/>
    </xf>
    <xf numFmtId="4" fontId="69" fillId="34" borderId="25" applyNumberFormat="0" applyProtection="0">
      <alignment horizontal="right" vertical="center"/>
    </xf>
    <xf numFmtId="4" fontId="67" fillId="36" borderId="25" applyNumberFormat="0" applyProtection="0">
      <alignment horizontal="left" vertical="center" indent="1"/>
    </xf>
    <xf numFmtId="0" fontId="67" fillId="23" borderId="25" applyNumberFormat="0" applyProtection="0">
      <alignment horizontal="left" vertical="top" indent="1"/>
    </xf>
    <xf numFmtId="4" fontId="70" fillId="16" borderId="0" applyNumberFormat="0" applyProtection="0">
      <alignment horizontal="left" vertical="center" indent="1"/>
    </xf>
    <xf numFmtId="4" fontId="71" fillId="34" borderId="25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2" fillId="37" borderId="27"/>
    <xf numFmtId="49" fontId="72" fillId="37" borderId="0"/>
    <xf numFmtId="0" fontId="73" fillId="11" borderId="27">
      <protection locked="0"/>
    </xf>
    <xf numFmtId="0" fontId="73" fillId="37" borderId="0"/>
    <xf numFmtId="3" fontId="9" fillId="0" borderId="0"/>
    <xf numFmtId="0" fontId="49" fillId="0" borderId="0" applyFill="0"/>
    <xf numFmtId="4" fontId="74" fillId="0" borderId="0"/>
    <xf numFmtId="4" fontId="51" fillId="0" borderId="0">
      <alignment horizontal="center"/>
    </xf>
    <xf numFmtId="0" fontId="16" fillId="0" borderId="0"/>
    <xf numFmtId="3" fontId="4" fillId="0" borderId="0"/>
    <xf numFmtId="0" fontId="75" fillId="0" borderId="0"/>
    <xf numFmtId="0" fontId="16" fillId="0" borderId="0"/>
    <xf numFmtId="4" fontId="76" fillId="0" borderId="28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7" fillId="0" borderId="0">
      <alignment horizontal="left"/>
    </xf>
    <xf numFmtId="0" fontId="16" fillId="0" borderId="19" applyFill="0" applyAlignment="0" applyProtection="0"/>
    <xf numFmtId="3" fontId="78" fillId="0" borderId="0"/>
    <xf numFmtId="0" fontId="7" fillId="0" borderId="21">
      <alignment horizontal="right" wrapText="1"/>
    </xf>
    <xf numFmtId="3" fontId="7" fillId="0" borderId="19" applyNumberFormat="0"/>
    <xf numFmtId="232" fontId="16" fillId="0" borderId="0" applyBorder="0" applyProtection="0"/>
    <xf numFmtId="4" fontId="51" fillId="0" borderId="0"/>
    <xf numFmtId="232" fontId="16" fillId="0" borderId="0" applyBorder="0"/>
    <xf numFmtId="0" fontId="16" fillId="0" borderId="0"/>
    <xf numFmtId="0" fontId="79" fillId="0" borderId="0" applyNumberFormat="0" applyFont="0" applyFill="0" applyBorder="0" applyProtection="0">
      <alignment vertical="center"/>
    </xf>
    <xf numFmtId="0" fontId="1" fillId="0" borderId="0"/>
  </cellStyleXfs>
  <cellXfs count="308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62" applyFont="1" applyAlignment="1">
      <alignment horizontal="center" vertical="center"/>
    </xf>
    <xf numFmtId="168" fontId="0" fillId="0" borderId="0" xfId="25" applyFont="1" applyAlignment="1">
      <alignment horizontal="center"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38" fontId="8" fillId="0" borderId="7" xfId="29" applyNumberFormat="1" applyFill="1" applyBorder="1" applyAlignment="1">
      <alignment horizontal="center" vertical="center"/>
    </xf>
    <xf numFmtId="38" fontId="8" fillId="0" borderId="7" xfId="29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6" fontId="4" fillId="5" borderId="0" xfId="52" applyFill="1">
      <alignment vertical="center"/>
    </xf>
    <xf numFmtId="0" fontId="15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6" fontId="4" fillId="5" borderId="0" xfId="38" applyNumberForma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9" fillId="8" borderId="8" xfId="0" applyFont="1" applyFill="1" applyBorder="1" applyAlignment="1"/>
    <xf numFmtId="0" fontId="19" fillId="0" borderId="0" xfId="0" applyFont="1" applyAlignment="1"/>
    <xf numFmtId="0" fontId="6" fillId="8" borderId="8" xfId="0" applyFont="1" applyFill="1" applyBorder="1" applyAlignment="1"/>
    <xf numFmtId="0" fontId="20" fillId="8" borderId="8" xfId="0" applyFont="1" applyFill="1" applyBorder="1" applyAlignment="1"/>
    <xf numFmtId="0" fontId="20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20" fillId="8" borderId="8" xfId="50" applyFont="1" applyFill="1" applyBorder="1" applyAlignment="1"/>
    <xf numFmtId="165" fontId="18" fillId="0" borderId="0" xfId="50" applyFont="1">
      <alignment vertical="center"/>
    </xf>
    <xf numFmtId="165" fontId="19" fillId="8" borderId="8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1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5" fillId="0" borderId="0" xfId="47" applyFont="1">
      <alignment vertical="center"/>
    </xf>
    <xf numFmtId="0" fontId="4" fillId="9" borderId="3" xfId="40" applyFill="1">
      <alignment vertical="center"/>
      <protection locked="0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0" fontId="0" fillId="0" borderId="0" xfId="0" applyFont="1" applyFill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187" fontId="0" fillId="0" borderId="0" xfId="0" applyNumberFormat="1" applyAlignment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1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1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186" fontId="4" fillId="0" borderId="0" xfId="35" applyNumberForma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7" fillId="0" borderId="0" xfId="0" applyFont="1" applyFill="1" applyAlignment="1">
      <alignment horizontal="left" vertical="center" indent="1"/>
    </xf>
    <xf numFmtId="0" fontId="21" fillId="0" borderId="0" xfId="4" applyNumberFormat="1" applyFont="1" applyFill="1">
      <alignment vertical="center"/>
    </xf>
    <xf numFmtId="165" fontId="0" fillId="0" borderId="0" xfId="50" applyFont="1" applyFill="1">
      <alignment vertical="center"/>
    </xf>
    <xf numFmtId="0" fontId="18" fillId="0" borderId="0" xfId="1" applyFont="1" applyBorder="1">
      <alignment vertical="center"/>
    </xf>
    <xf numFmtId="165" fontId="18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164" fontId="0" fillId="0" borderId="0" xfId="9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9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4" fontId="4" fillId="0" borderId="10" xfId="35" applyNumberFormat="1" applyBorder="1" applyAlignment="1">
      <alignment vertical="center"/>
    </xf>
    <xf numFmtId="165" fontId="4" fillId="0" borderId="0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4" fontId="4" fillId="0" borderId="0" xfId="9" applyBorder="1" applyAlignment="1" applyProtection="1">
      <alignment vertical="center"/>
      <protection locked="0"/>
    </xf>
    <xf numFmtId="166" fontId="4" fillId="0" borderId="11" xfId="35" applyNumberFormat="1" applyBorder="1" applyAlignment="1">
      <alignment vertical="center"/>
    </xf>
    <xf numFmtId="166" fontId="4" fillId="0" borderId="0" xfId="35" applyNumberFormat="1" applyBorder="1" applyAlignment="1">
      <alignment vertical="center"/>
    </xf>
    <xf numFmtId="185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2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8" fillId="0" borderId="0" xfId="54" applyNumberFormat="1" applyFont="1" applyBorder="1" applyAlignment="1">
      <alignment vertical="center"/>
    </xf>
    <xf numFmtId="186" fontId="18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67" fontId="4" fillId="0" borderId="0" xfId="54" applyFill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10" borderId="0" xfId="38" applyNumberFormat="1" applyFill="1" applyAlignment="1">
      <alignment vertical="center"/>
    </xf>
    <xf numFmtId="165" fontId="4" fillId="10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169" fontId="4" fillId="4" borderId="2" xfId="37" applyNumberFormat="1" applyAlignment="1">
      <alignment vertical="center"/>
      <protection locked="0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3" borderId="0" xfId="11" applyFont="1" applyFill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0" xfId="9" applyFill="1" applyBorder="1" applyAlignment="1" applyProtection="1">
      <alignment vertical="center"/>
      <protection locked="0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8" fillId="0" borderId="0" xfId="9" applyFont="1" applyBorder="1" applyAlignment="1">
      <alignment vertical="center"/>
    </xf>
    <xf numFmtId="164" fontId="18" fillId="0" borderId="13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1" applyFont="1" applyFill="1">
      <alignment vertical="center"/>
    </xf>
    <xf numFmtId="164" fontId="4" fillId="0" borderId="2" xfId="9" applyFill="1" applyBorder="1" applyAlignment="1" applyProtection="1">
      <alignment vertical="center"/>
      <protection locked="0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3" fillId="0" borderId="0" xfId="0" applyFont="1" applyAlignment="1">
      <alignment vertical="center"/>
    </xf>
    <xf numFmtId="166" fontId="0" fillId="0" borderId="0" xfId="52" applyNumberFormat="1" applyFont="1" applyAlignment="1">
      <alignment vertical="center"/>
    </xf>
    <xf numFmtId="9" fontId="4" fillId="0" borderId="2" xfId="36" applyNumberFormat="1" applyAlignment="1">
      <protection locked="0"/>
    </xf>
    <xf numFmtId="166" fontId="4" fillId="4" borderId="2" xfId="52" applyNumberFormat="1" applyFill="1" applyBorder="1" applyAlignment="1" applyProtection="1">
      <alignment vertical="center"/>
      <protection locked="0"/>
    </xf>
    <xf numFmtId="164" fontId="4" fillId="0" borderId="0" xfId="3" applyNumberFormat="1" applyAlignment="1">
      <alignment vertical="center"/>
    </xf>
    <xf numFmtId="0" fontId="0" fillId="0" borderId="0" xfId="0" applyBorder="1" applyAlignment="1">
      <alignment horizontal="left" vertical="center"/>
    </xf>
    <xf numFmtId="164" fontId="4" fillId="38" borderId="2" xfId="9" applyFill="1" applyBorder="1" applyAlignment="1" applyProtection="1">
      <alignment vertical="center"/>
      <protection locked="0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8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8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8" borderId="1" xfId="35" applyNumberFormat="1" applyFill="1" applyAlignment="1">
      <alignment vertical="center"/>
    </xf>
    <xf numFmtId="164" fontId="18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9" fontId="4" fillId="5" borderId="0" xfId="38" applyNumberFormat="1" applyAlignment="1">
      <alignment vertical="center"/>
    </xf>
    <xf numFmtId="0" fontId="0" fillId="5" borderId="0" xfId="38" applyFont="1">
      <alignment vertical="center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64" fontId="4" fillId="0" borderId="2" xfId="49" applyBorder="1" applyAlignment="1" applyProtection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64" fontId="4" fillId="38" borderId="2" xfId="36" applyNumberFormat="1" applyFill="1" applyAlignment="1">
      <alignment vertical="center"/>
      <protection locked="0"/>
    </xf>
    <xf numFmtId="186" fontId="4" fillId="0" borderId="0" xfId="54" applyNumberFormat="1" applyBorder="1" applyAlignment="1">
      <alignment vertical="center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9" borderId="0" xfId="54" applyFont="1" applyFill="1" applyAlignment="1">
      <alignment vertical="center"/>
    </xf>
    <xf numFmtId="0" fontId="81" fillId="0" borderId="0" xfId="29" applyFont="1" applyFill="1" applyBorder="1">
      <alignment vertical="center"/>
    </xf>
    <xf numFmtId="0" fontId="82" fillId="0" borderId="0" xfId="0" applyFont="1" applyAlignment="1">
      <alignment vertical="center"/>
    </xf>
    <xf numFmtId="0" fontId="83" fillId="8" borderId="8" xfId="0" applyFont="1" applyFill="1" applyBorder="1" applyAlignment="1"/>
    <xf numFmtId="0" fontId="82" fillId="0" borderId="0" xfId="0" applyFont="1" applyBorder="1" applyAlignment="1">
      <alignment vertical="center"/>
    </xf>
    <xf numFmtId="164" fontId="82" fillId="0" borderId="0" xfId="49" applyFont="1">
      <alignment vertical="center"/>
    </xf>
    <xf numFmtId="164" fontId="82" fillId="0" borderId="0" xfId="49" applyFont="1" applyAlignment="1">
      <alignment vertical="center"/>
    </xf>
    <xf numFmtId="0" fontId="82" fillId="0" borderId="0" xfId="0" applyFont="1">
      <alignment vertical="center"/>
    </xf>
    <xf numFmtId="0" fontId="82" fillId="0" borderId="0" xfId="39" applyFont="1" applyFill="1">
      <alignment vertical="center"/>
    </xf>
    <xf numFmtId="0" fontId="82" fillId="0" borderId="0" xfId="0" applyFont="1" applyFill="1" applyBorder="1" applyAlignment="1">
      <alignment vertical="center"/>
    </xf>
    <xf numFmtId="166" fontId="82" fillId="0" borderId="0" xfId="52" applyFont="1" applyAlignment="1">
      <alignment vertical="center"/>
    </xf>
    <xf numFmtId="0" fontId="83" fillId="8" borderId="8" xfId="0" applyFont="1" applyFill="1" applyBorder="1" applyAlignment="1">
      <alignment horizontal="center" vertical="top"/>
    </xf>
    <xf numFmtId="0" fontId="82" fillId="0" borderId="0" xfId="0" applyFont="1" applyAlignment="1">
      <alignment horizontal="center" vertical="top"/>
    </xf>
    <xf numFmtId="0" fontId="82" fillId="0" borderId="0" xfId="0" applyFont="1" applyFill="1" applyAlignment="1">
      <alignment vertical="center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4" fontId="7" fillId="0" borderId="0" xfId="0" applyNumberFormat="1" applyFont="1" applyAlignment="1">
      <alignment vertical="center"/>
    </xf>
  </cellXfs>
  <cellStyles count="704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4.xml"/><Relationship Id="rId18" Type="http://schemas.openxmlformats.org/officeDocument/2006/relationships/chartsheet" Target="chartsheets/sheet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2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chartsheet" Target="chartsheets/sheet8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chartsheet" Target="chartsheets/sheet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23" Type="http://schemas.openxmlformats.org/officeDocument/2006/relationships/chartsheet" Target="chartsheets/sheet14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1.xml"/><Relationship Id="rId19" Type="http://schemas.openxmlformats.org/officeDocument/2006/relationships/chartsheet" Target="chart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5.xml"/><Relationship Id="rId22" Type="http://schemas.openxmlformats.org/officeDocument/2006/relationships/chartsheet" Target="chartsheets/sheet13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'Charts==&gt;'!$D$10</c:f>
              <c:strCache>
                <c:ptCount val="1"/>
                <c:pt idx="0">
                  <c:v>Conexiones móviles</c:v>
                </c:pt>
              </c:strCache>
            </c:strRef>
          </c:tx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'Charts==&gt;'!$Q$10:$AE$10</c:f>
              <c:numCache>
                <c:formatCode>* _(#,##0_);[Red]* \(#,##0\);* _("-"?_);@_)</c:formatCode>
                <c:ptCount val="15"/>
                <c:pt idx="0">
                  <c:v>66559462</c:v>
                </c:pt>
                <c:pt idx="1">
                  <c:v>75303469</c:v>
                </c:pt>
                <c:pt idx="2">
                  <c:v>83193574</c:v>
                </c:pt>
                <c:pt idx="3">
                  <c:v>91362753</c:v>
                </c:pt>
                <c:pt idx="4">
                  <c:v>94565300</c:v>
                </c:pt>
                <c:pt idx="5">
                  <c:v>99240623.994147837</c:v>
                </c:pt>
                <c:pt idx="6">
                  <c:v>103550758.29828876</c:v>
                </c:pt>
                <c:pt idx="7">
                  <c:v>107531454.23622386</c:v>
                </c:pt>
                <c:pt idx="8">
                  <c:v>111216215.9409042</c:v>
                </c:pt>
                <c:pt idx="9">
                  <c:v>114635134.4519597</c:v>
                </c:pt>
                <c:pt idx="10">
                  <c:v>117813605.05167857</c:v>
                </c:pt>
                <c:pt idx="11">
                  <c:v>120773560.40530093</c:v>
                </c:pt>
                <c:pt idx="12">
                  <c:v>123535146.78899843</c:v>
                </c:pt>
                <c:pt idx="13">
                  <c:v>126116411.54900052</c:v>
                </c:pt>
                <c:pt idx="14">
                  <c:v>128532144.32458706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465200"/>
        <c:axId val="-1676454320"/>
      </c:barChart>
      <c:lineChart>
        <c:grouping val="standard"/>
        <c:varyColors val="0"/>
        <c:ser>
          <c:idx val="1"/>
          <c:order val="1"/>
          <c:tx>
            <c:strRef>
              <c:f>'Charts==&gt;'!$D$12</c:f>
              <c:strCache>
                <c:ptCount val="1"/>
                <c:pt idx="0">
                  <c:v>Penetración móvil (pob)</c:v>
                </c:pt>
              </c:strCache>
            </c:strRef>
          </c:tx>
          <c:marker>
            <c:symbol val="none"/>
          </c:marker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'Charts==&gt;'!$Q$12:$AE$12</c:f>
              <c:numCache>
                <c:formatCode>#,##0%;[Red]\-#,##0%;0%;@_)</c:formatCode>
                <c:ptCount val="15"/>
                <c:pt idx="0">
                  <c:v>0.62267577092860493</c:v>
                </c:pt>
                <c:pt idx="1">
                  <c:v>0.69271782336413579</c:v>
                </c:pt>
                <c:pt idx="2">
                  <c:v>0.75273378378520217</c:v>
                </c:pt>
                <c:pt idx="3">
                  <c:v>0.81329507412806334</c:v>
                </c:pt>
                <c:pt idx="4">
                  <c:v>0.83555908133805779</c:v>
                </c:pt>
                <c:pt idx="5">
                  <c:v>0.87057682845639384</c:v>
                </c:pt>
                <c:pt idx="6">
                  <c:v>0.9020787971422507</c:v>
                </c:pt>
                <c:pt idx="7">
                  <c:v>0.93045640151028608</c:v>
                </c:pt>
                <c:pt idx="8">
                  <c:v>0.95606269772691821</c:v>
                </c:pt>
                <c:pt idx="9">
                  <c:v>0.97921255475729807</c:v>
                </c:pt>
                <c:pt idx="10">
                  <c:v>1.0001847151731831</c:v>
                </c:pt>
                <c:pt idx="11">
                  <c:v>1.0192247823667488</c:v>
                </c:pt>
                <c:pt idx="12">
                  <c:v>1.0365485536781829</c:v>
                </c:pt>
                <c:pt idx="13">
                  <c:v>1.0523453630010238</c:v>
                </c:pt>
                <c:pt idx="14">
                  <c:v>1.0667812490866324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463024"/>
        <c:axId val="-1676463568"/>
      </c:lineChart>
      <c:catAx>
        <c:axId val="-167646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76454320"/>
        <c:crosses val="autoZero"/>
        <c:auto val="1"/>
        <c:lblAlgn val="ctr"/>
        <c:lblOffset val="100"/>
        <c:noMultiLvlLbl val="0"/>
      </c:catAx>
      <c:valAx>
        <c:axId val="-1676454320"/>
        <c:scaling>
          <c:orientation val="minMax"/>
          <c:max val="160000000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Usuarios (millones)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76465200"/>
        <c:crosses val="autoZero"/>
        <c:crossBetween val="between"/>
        <c:dispUnits>
          <c:builtInUnit val="millions"/>
        </c:dispUnits>
      </c:valAx>
      <c:valAx>
        <c:axId val="-1676463568"/>
        <c:scaling>
          <c:orientation val="minMax"/>
          <c:max val="1.2"/>
        </c:scaling>
        <c:delete val="0"/>
        <c:axPos val="r"/>
        <c:numFmt formatCode="#,##0%;[Red]\-#,##0%;0%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76463024"/>
        <c:crosses val="max"/>
        <c:crossBetween val="between"/>
        <c:majorUnit val="0.15000000000000002"/>
      </c:valAx>
      <c:catAx>
        <c:axId val="-167646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76463568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'Charts==&gt;'!$D$9</c:f>
              <c:strCache>
                <c:ptCount val="1"/>
                <c:pt idx="0">
                  <c:v>Conexiones fijas</c:v>
                </c:pt>
              </c:strCache>
            </c:strRef>
          </c:tx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'Charts==&gt;'!$Q$9:$AE$9</c:f>
              <c:numCache>
                <c:formatCode>* _(#,##0_);[Red]* \(#,##0\);* _("-"?_);@_)</c:formatCode>
                <c:ptCount val="15"/>
                <c:pt idx="0">
                  <c:v>19997903</c:v>
                </c:pt>
                <c:pt idx="1">
                  <c:v>20491430</c:v>
                </c:pt>
                <c:pt idx="2">
                  <c:v>19503701</c:v>
                </c:pt>
                <c:pt idx="3">
                  <c:v>19891462</c:v>
                </c:pt>
                <c:pt idx="4">
                  <c:v>19731371</c:v>
                </c:pt>
                <c:pt idx="5">
                  <c:v>19992486.445586517</c:v>
                </c:pt>
                <c:pt idx="6">
                  <c:v>20250433.368300006</c:v>
                </c:pt>
                <c:pt idx="7">
                  <c:v>20505228.925424799</c:v>
                </c:pt>
                <c:pt idx="8">
                  <c:v>20757047.684753366</c:v>
                </c:pt>
                <c:pt idx="9">
                  <c:v>21005607.152293563</c:v>
                </c:pt>
                <c:pt idx="10">
                  <c:v>21250423.687339664</c:v>
                </c:pt>
                <c:pt idx="11">
                  <c:v>21491855.760084078</c:v>
                </c:pt>
                <c:pt idx="12">
                  <c:v>21730939.92930967</c:v>
                </c:pt>
                <c:pt idx="13">
                  <c:v>21966767.621087559</c:v>
                </c:pt>
                <c:pt idx="14">
                  <c:v>22196524.976164393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56082240"/>
        <c:axId val="-1856088768"/>
      </c:barChart>
      <c:lineChart>
        <c:grouping val="standard"/>
        <c:varyColors val="0"/>
        <c:ser>
          <c:idx val="1"/>
          <c:order val="1"/>
          <c:tx>
            <c:strRef>
              <c:f>'Charts==&gt;'!$D$11</c:f>
              <c:strCache>
                <c:ptCount val="1"/>
                <c:pt idx="0">
                  <c:v>Penetración fija (hogar)</c:v>
                </c:pt>
              </c:strCache>
            </c:strRef>
          </c:tx>
          <c:marker>
            <c:symbol val="none"/>
          </c:marker>
          <c:val>
            <c:numRef>
              <c:f>'Charts==&gt;'!$Q$11:$AE$11</c:f>
              <c:numCache>
                <c:formatCode>#,##0%;[Red]\-#,##0%;0%;@_)</c:formatCode>
                <c:ptCount val="15"/>
                <c:pt idx="0">
                  <c:v>0.56033940891162692</c:v>
                </c:pt>
                <c:pt idx="1">
                  <c:v>0.55348807379853782</c:v>
                </c:pt>
                <c:pt idx="2">
                  <c:v>0.50539254736570094</c:v>
                </c:pt>
                <c:pt idx="3">
                  <c:v>0.5006500613611935</c:v>
                </c:pt>
                <c:pt idx="4">
                  <c:v>0.48414160946222806</c:v>
                </c:pt>
                <c:pt idx="5">
                  <c:v>0.47930019336760576</c:v>
                </c:pt>
                <c:pt idx="6">
                  <c:v>0.47450719143392972</c:v>
                </c:pt>
                <c:pt idx="7">
                  <c:v>0.4697621195195904</c:v>
                </c:pt>
                <c:pt idx="8">
                  <c:v>0.4650644983243945</c:v>
                </c:pt>
                <c:pt idx="9">
                  <c:v>0.46041385334115054</c:v>
                </c:pt>
                <c:pt idx="10">
                  <c:v>0.45580971480773902</c:v>
                </c:pt>
                <c:pt idx="11">
                  <c:v>0.45125161765966165</c:v>
                </c:pt>
                <c:pt idx="12">
                  <c:v>0.446739101483065</c:v>
                </c:pt>
                <c:pt idx="13">
                  <c:v>0.44227171046823432</c:v>
                </c:pt>
                <c:pt idx="14">
                  <c:v>0.43784899336355199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6081152"/>
        <c:axId val="-1856081696"/>
      </c:lineChart>
      <c:catAx>
        <c:axId val="-18560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856088768"/>
        <c:crosses val="autoZero"/>
        <c:auto val="1"/>
        <c:lblAlgn val="ctr"/>
        <c:lblOffset val="100"/>
        <c:noMultiLvlLbl val="0"/>
      </c:catAx>
      <c:valAx>
        <c:axId val="-1856088768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Conexiones (millones)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856082240"/>
        <c:crosses val="autoZero"/>
        <c:crossBetween val="between"/>
        <c:dispUnits>
          <c:builtInUnit val="millions"/>
        </c:dispUnits>
      </c:valAx>
      <c:valAx>
        <c:axId val="-1856081696"/>
        <c:scaling>
          <c:orientation val="minMax"/>
          <c:max val="0.75000000000000011"/>
        </c:scaling>
        <c:delete val="0"/>
        <c:axPos val="r"/>
        <c:numFmt formatCode="#,##0%;[Red]\-#,##0%;0%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856081152"/>
        <c:crosses val="max"/>
        <c:crossBetween val="between"/>
        <c:majorUnit val="0.15000000000000002"/>
      </c:valAx>
      <c:catAx>
        <c:axId val="-185608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856081696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'Charts==&gt;'!$D$15</c:f>
              <c:strCache>
                <c:ptCount val="1"/>
                <c:pt idx="0">
                  <c:v>Banda ancha fija</c:v>
                </c:pt>
              </c:strCache>
            </c:strRef>
          </c:tx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'Charts==&gt;'!$Q$15:$AE$15</c:f>
              <c:numCache>
                <c:formatCode>* _(#,##0_);[Red]* \(#,##0\);* _("-"?_);@_)</c:formatCode>
                <c:ptCount val="15"/>
                <c:pt idx="0">
                  <c:v>4564273</c:v>
                </c:pt>
                <c:pt idx="1">
                  <c:v>7532924</c:v>
                </c:pt>
                <c:pt idx="2">
                  <c:v>9712958</c:v>
                </c:pt>
                <c:pt idx="3">
                  <c:v>11569666</c:v>
                </c:pt>
                <c:pt idx="4">
                  <c:v>12586470</c:v>
                </c:pt>
                <c:pt idx="5">
                  <c:v>13688427.85096593</c:v>
                </c:pt>
                <c:pt idx="6">
                  <c:v>14719995.863635082</c:v>
                </c:pt>
                <c:pt idx="7">
                  <c:v>15686214.347387701</c:v>
                </c:pt>
                <c:pt idx="8">
                  <c:v>16593013.734827187</c:v>
                </c:pt>
                <c:pt idx="9">
                  <c:v>17445903.868439522</c:v>
                </c:pt>
                <c:pt idx="10">
                  <c:v>18249822.321285266</c:v>
                </c:pt>
                <c:pt idx="11">
                  <c:v>19010235.242718276</c:v>
                </c:pt>
                <c:pt idx="12">
                  <c:v>19733023.173170123</c:v>
                </c:pt>
                <c:pt idx="13">
                  <c:v>20421078.433236111</c:v>
                </c:pt>
                <c:pt idx="14">
                  <c:v>21074030.282156412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461392"/>
        <c:axId val="-1676460848"/>
      </c:barChart>
      <c:lineChart>
        <c:grouping val="standard"/>
        <c:varyColors val="0"/>
        <c:ser>
          <c:idx val="1"/>
          <c:order val="1"/>
          <c:tx>
            <c:strRef>
              <c:f>'Charts==&gt;'!$D$17</c:f>
              <c:strCache>
                <c:ptCount val="1"/>
                <c:pt idx="0">
                  <c:v>Penetración banda ancha fija (hogar)</c:v>
                </c:pt>
              </c:strCache>
            </c:strRef>
          </c:tx>
          <c:marker>
            <c:symbol val="none"/>
          </c:marker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'Charts==&gt;'!$Q$17:$AE$17</c:f>
              <c:numCache>
                <c:formatCode>#,##0%;[Red]\-#,##0%;0%;@_)</c:formatCode>
                <c:ptCount val="15"/>
                <c:pt idx="0">
                  <c:v>0.17336080545267191</c:v>
                </c:pt>
                <c:pt idx="1">
                  <c:v>0.27806572063420476</c:v>
                </c:pt>
                <c:pt idx="2">
                  <c:v>0.34872568162809597</c:v>
                </c:pt>
                <c:pt idx="3">
                  <c:v>0.40432184654539993</c:v>
                </c:pt>
                <c:pt idx="4">
                  <c:v>0.43070710914748866</c:v>
                </c:pt>
                <c:pt idx="5">
                  <c:v>0.45888450425683652</c:v>
                </c:pt>
                <c:pt idx="6">
                  <c:v>0.48365881569659525</c:v>
                </c:pt>
                <c:pt idx="7">
                  <c:v>0.50540096675153523</c:v>
                </c:pt>
                <c:pt idx="8">
                  <c:v>0.52447570835045865</c:v>
                </c:pt>
                <c:pt idx="9">
                  <c:v>0.54122284501583251</c:v>
                </c:pt>
                <c:pt idx="10">
                  <c:v>0.5559487313261926</c:v>
                </c:pt>
                <c:pt idx="11">
                  <c:v>0.56892389227539519</c:v>
                </c:pt>
                <c:pt idx="12">
                  <c:v>0.58038405284148098</c:v>
                </c:pt>
                <c:pt idx="13">
                  <c:v>0.59053288390625847</c:v>
                </c:pt>
                <c:pt idx="14">
                  <c:v>0.59954545483897059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4569088"/>
        <c:axId val="-1664578880"/>
      </c:lineChart>
      <c:catAx>
        <c:axId val="-1676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crossAx val="-1676460848"/>
        <c:crosses val="autoZero"/>
        <c:auto val="1"/>
        <c:lblAlgn val="ctr"/>
        <c:lblOffset val="100"/>
        <c:noMultiLvlLbl val="0"/>
      </c:catAx>
      <c:valAx>
        <c:axId val="-1676460848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Conexiones (millones)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76461392"/>
        <c:crosses val="autoZero"/>
        <c:crossBetween val="between"/>
        <c:dispUnits>
          <c:builtInUnit val="millions"/>
        </c:dispUnits>
      </c:valAx>
      <c:valAx>
        <c:axId val="-1664578880"/>
        <c:scaling>
          <c:orientation val="minMax"/>
        </c:scaling>
        <c:delete val="0"/>
        <c:axPos val="r"/>
        <c:numFmt formatCode="#,##0%;[Red]\-#,##0%;0%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69088"/>
        <c:crosses val="max"/>
        <c:crossBetween val="between"/>
        <c:majorUnit val="0.15000000000000002"/>
      </c:valAx>
      <c:catAx>
        <c:axId val="-166456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64578880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'Charts==&gt;'!$D$16</c:f>
              <c:strCache>
                <c:ptCount val="1"/>
                <c:pt idx="0">
                  <c:v>Banda ancha móvil</c:v>
                </c:pt>
              </c:strCache>
            </c:strRef>
          </c:tx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'Charts==&gt;'!$Q$16:$AE$16</c:f>
              <c:numCache>
                <c:formatCode>* _(#,##0_);[Red]* \(#,##0\);* _("-"?_);@_)</c:formatCode>
                <c:ptCount val="15"/>
                <c:pt idx="0">
                  <c:v>100000</c:v>
                </c:pt>
                <c:pt idx="1">
                  <c:v>177318.24740186622</c:v>
                </c:pt>
                <c:pt idx="2">
                  <c:v>499944.00693579426</c:v>
                </c:pt>
                <c:pt idx="3">
                  <c:v>815211</c:v>
                </c:pt>
                <c:pt idx="4">
                  <c:v>2461131</c:v>
                </c:pt>
                <c:pt idx="5">
                  <c:v>3753053.2971145138</c:v>
                </c:pt>
                <c:pt idx="6">
                  <c:v>5102939.3139937678</c:v>
                </c:pt>
                <c:pt idx="7">
                  <c:v>6308960.7809650404</c:v>
                </c:pt>
                <c:pt idx="8">
                  <c:v>7267210.3246155856</c:v>
                </c:pt>
                <c:pt idx="9">
                  <c:v>7974710.5180576798</c:v>
                </c:pt>
                <c:pt idx="10">
                  <c:v>8478872.695828693</c:v>
                </c:pt>
                <c:pt idx="11">
                  <c:v>8835583.9937883038</c:v>
                </c:pt>
                <c:pt idx="12">
                  <c:v>9091152.199723728</c:v>
                </c:pt>
                <c:pt idx="13">
                  <c:v>9278934.1824119184</c:v>
                </c:pt>
                <c:pt idx="14">
                  <c:v>9421383.229461519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4572352"/>
        <c:axId val="-1664571264"/>
      </c:barChart>
      <c:lineChart>
        <c:grouping val="standard"/>
        <c:varyColors val="0"/>
        <c:ser>
          <c:idx val="1"/>
          <c:order val="1"/>
          <c:tx>
            <c:strRef>
              <c:f>'Charts==&gt;'!$D$18</c:f>
              <c:strCache>
                <c:ptCount val="1"/>
                <c:pt idx="0">
                  <c:v>Penetración banda ancha móvil (pob)</c:v>
                </c:pt>
              </c:strCache>
            </c:strRef>
          </c:tx>
          <c:marker>
            <c:symbol val="none"/>
          </c:marker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'Charts==&gt;'!$Q$18:$AE$18</c:f>
              <c:numCache>
                <c:formatCode>#,##0%;[Red]\-#,##0%;0%;@_)</c:formatCode>
                <c:ptCount val="15"/>
                <c:pt idx="0">
                  <c:v>9.3551803487925572E-4</c:v>
                </c:pt>
                <c:pt idx="1">
                  <c:v>1.6311534118430067E-3</c:v>
                </c:pt>
                <c:pt idx="2">
                  <c:v>4.5234833164099399E-3</c:v>
                </c:pt>
                <c:pt idx="3">
                  <c:v>7.2568641914173993E-3</c:v>
                </c:pt>
                <c:pt idx="4">
                  <c:v>2.1746035357711711E-2</c:v>
                </c:pt>
                <c:pt idx="5">
                  <c:v>3.29232234233275E-2</c:v>
                </c:pt>
                <c:pt idx="6">
                  <c:v>4.4454076762984664E-2</c:v>
                </c:pt>
                <c:pt idx="7">
                  <c:v>5.4590658958546583E-2</c:v>
                </c:pt>
                <c:pt idx="8">
                  <c:v>6.2472083311958103E-2</c:v>
                </c:pt>
                <c:pt idx="9">
                  <c:v>6.8119924115495833E-2</c:v>
                </c:pt>
                <c:pt idx="10">
                  <c:v>7.1981829845094561E-2</c:v>
                </c:pt>
                <c:pt idx="11">
                  <c:v>7.4564715513319849E-2</c:v>
                </c:pt>
                <c:pt idx="12">
                  <c:v>7.6281292480975746E-2</c:v>
                </c:pt>
                <c:pt idx="13">
                  <c:v>7.7425635890845043E-2</c:v>
                </c:pt>
                <c:pt idx="14">
                  <c:v>7.8194875083292509E-2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4569632"/>
        <c:axId val="-1664581056"/>
      </c:lineChart>
      <c:catAx>
        <c:axId val="-16645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71264"/>
        <c:crosses val="autoZero"/>
        <c:auto val="1"/>
        <c:lblAlgn val="ctr"/>
        <c:lblOffset val="100"/>
        <c:noMultiLvlLbl val="0"/>
      </c:catAx>
      <c:valAx>
        <c:axId val="-1664571264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Usuarios (millones)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72352"/>
        <c:crosses val="autoZero"/>
        <c:crossBetween val="between"/>
        <c:dispUnits>
          <c:builtInUnit val="millions"/>
        </c:dispUnits>
      </c:valAx>
      <c:valAx>
        <c:axId val="-1664581056"/>
        <c:scaling>
          <c:orientation val="minMax"/>
          <c:max val="0.1"/>
        </c:scaling>
        <c:delete val="0"/>
        <c:axPos val="r"/>
        <c:numFmt formatCode="#,##0%;[Red]\-#,##0%;0%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69632"/>
        <c:crosses val="max"/>
        <c:crossBetween val="between"/>
      </c:valAx>
      <c:catAx>
        <c:axId val="-16645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64581056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3780624318015"/>
          <c:y val="6.7214130652337917E-2"/>
          <c:w val="0.80409517835943478"/>
          <c:h val="0.54469619405397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'Charts==&gt;'!$D$61</c:f>
              <c:strCache>
                <c:ptCount val="1"/>
                <c:pt idx="0">
                  <c:v>Llamadas a internacional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'Charts==&gt;'!$Q$61:$AE$61</c:f>
              <c:numCache>
                <c:formatCode>#,##0_);[Red]\-#,##0_);0_);@_)</c:formatCode>
                <c:ptCount val="15"/>
                <c:pt idx="0">
                  <c:v>0.42359527127237345</c:v>
                </c:pt>
                <c:pt idx="1">
                  <c:v>0.54066972751609688</c:v>
                </c:pt>
                <c:pt idx="2">
                  <c:v>0.59330617186585599</c:v>
                </c:pt>
                <c:pt idx="3">
                  <c:v>0.35097571492566337</c:v>
                </c:pt>
                <c:pt idx="4">
                  <c:v>0.38451629493075751</c:v>
                </c:pt>
                <c:pt idx="5">
                  <c:v>0.42296792442383335</c:v>
                </c:pt>
                <c:pt idx="6">
                  <c:v>0.46103503762197851</c:v>
                </c:pt>
                <c:pt idx="7">
                  <c:v>0.49561266544362675</c:v>
                </c:pt>
                <c:pt idx="8">
                  <c:v>0.5228713620430262</c:v>
                </c:pt>
                <c:pt idx="9">
                  <c:v>0.54640057333496239</c:v>
                </c:pt>
                <c:pt idx="10">
                  <c:v>0.56552459340168604</c:v>
                </c:pt>
                <c:pt idx="11">
                  <c:v>0.5824903312037365</c:v>
                </c:pt>
                <c:pt idx="12">
                  <c:v>0.59414013782781117</c:v>
                </c:pt>
                <c:pt idx="13">
                  <c:v>0.60602294058436745</c:v>
                </c:pt>
                <c:pt idx="14">
                  <c:v>0.61814339939605478</c:v>
                </c:pt>
              </c:numCache>
            </c:numRef>
          </c:val>
        </c:ser>
        <c:ser>
          <c:idx val="1"/>
          <c:order val="1"/>
          <c:tx>
            <c:strRef>
              <c:f>'Charts==&gt;'!$D$62</c:f>
              <c:strCache>
                <c:ptCount val="1"/>
                <c:pt idx="0">
                  <c:v>Roaming in originación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'Charts==&gt;'!$Q$62:$AE$62</c:f>
              <c:numCache>
                <c:formatCode>#,##0_);[Red]\-#,##0_);0_);@_)</c:formatCode>
                <c:ptCount val="15"/>
                <c:pt idx="0">
                  <c:v>0.35233203467627594</c:v>
                </c:pt>
                <c:pt idx="1">
                  <c:v>0.44971055652112052</c:v>
                </c:pt>
                <c:pt idx="2">
                  <c:v>0.49349174765710563</c:v>
                </c:pt>
                <c:pt idx="3">
                  <c:v>0.47488377012993926</c:v>
                </c:pt>
                <c:pt idx="4">
                  <c:v>0.50629863852057999</c:v>
                </c:pt>
                <c:pt idx="5">
                  <c:v>0.55692850237263802</c:v>
                </c:pt>
                <c:pt idx="6">
                  <c:v>0.60705206758617558</c:v>
                </c:pt>
                <c:pt idx="7">
                  <c:v>0.6525809726551387</c:v>
                </c:pt>
                <c:pt idx="8">
                  <c:v>0.68847292615117139</c:v>
                </c:pt>
                <c:pt idx="9">
                  <c:v>0.71945420782797387</c:v>
                </c:pt>
                <c:pt idx="10">
                  <c:v>0.74463510510195297</c:v>
                </c:pt>
                <c:pt idx="11">
                  <c:v>0.76697415825501147</c:v>
                </c:pt>
                <c:pt idx="12">
                  <c:v>0.78231364142011162</c:v>
                </c:pt>
                <c:pt idx="13">
                  <c:v>0.79795991424851398</c:v>
                </c:pt>
                <c:pt idx="14">
                  <c:v>0.81391911253348426</c:v>
                </c:pt>
              </c:numCache>
            </c:numRef>
          </c:val>
        </c:ser>
        <c:ser>
          <c:idx val="2"/>
          <c:order val="2"/>
          <c:tx>
            <c:strRef>
              <c:f>'Charts==&gt;'!$D$63</c:f>
              <c:strCache>
                <c:ptCount val="1"/>
                <c:pt idx="0">
                  <c:v>Llamadas a redes fijas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'Charts==&gt;'!$Q$63:$AE$63</c:f>
              <c:numCache>
                <c:formatCode>#,##0_);[Red]\-#,##0_);0_);@_)</c:formatCode>
                <c:ptCount val="15"/>
                <c:pt idx="0">
                  <c:v>12.326622394026067</c:v>
                </c:pt>
                <c:pt idx="1">
                  <c:v>14.859406344567395</c:v>
                </c:pt>
                <c:pt idx="2">
                  <c:v>15.346852978930144</c:v>
                </c:pt>
                <c:pt idx="3">
                  <c:v>5.6741073912982243</c:v>
                </c:pt>
                <c:pt idx="4">
                  <c:v>6.2163467680472477</c:v>
                </c:pt>
                <c:pt idx="5">
                  <c:v>6.8379814448519731</c:v>
                </c:pt>
                <c:pt idx="6">
                  <c:v>7.4533997748886511</c:v>
                </c:pt>
                <c:pt idx="7">
                  <c:v>8.0124047580053013</c:v>
                </c:pt>
                <c:pt idx="8">
                  <c:v>8.453087019695591</c:v>
                </c:pt>
                <c:pt idx="9">
                  <c:v>8.833475935581891</c:v>
                </c:pt>
                <c:pt idx="10">
                  <c:v>9.142647593327256</c:v>
                </c:pt>
                <c:pt idx="11">
                  <c:v>9.416927021127071</c:v>
                </c:pt>
                <c:pt idx="12">
                  <c:v>9.6052655615496132</c:v>
                </c:pt>
                <c:pt idx="13">
                  <c:v>9.7973708727806077</c:v>
                </c:pt>
                <c:pt idx="14">
                  <c:v>9.9933182902362212</c:v>
                </c:pt>
              </c:numCache>
            </c:numRef>
          </c:val>
        </c:ser>
        <c:ser>
          <c:idx val="3"/>
          <c:order val="3"/>
          <c:tx>
            <c:strRef>
              <c:f>'Charts==&gt;'!$D$64</c:f>
              <c:strCache>
                <c:ptCount val="1"/>
                <c:pt idx="0">
                  <c:v>Llamadas a otras redes móviles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'Charts==&gt;'!$Q$64:$AE$64</c:f>
              <c:numCache>
                <c:formatCode>#,##0_);[Red]\-#,##0_);0_);@_)</c:formatCode>
                <c:ptCount val="15"/>
                <c:pt idx="0">
                  <c:v>1.3696247104473407</c:v>
                </c:pt>
                <c:pt idx="1">
                  <c:v>2.6222481784530696</c:v>
                </c:pt>
                <c:pt idx="2">
                  <c:v>3.8367132447325361</c:v>
                </c:pt>
                <c:pt idx="3">
                  <c:v>5.6741073912982243</c:v>
                </c:pt>
                <c:pt idx="4">
                  <c:v>6.2163467680472477</c:v>
                </c:pt>
                <c:pt idx="5">
                  <c:v>6.8379814448519731</c:v>
                </c:pt>
                <c:pt idx="6">
                  <c:v>7.4533997748886511</c:v>
                </c:pt>
                <c:pt idx="7">
                  <c:v>8.0124047580053013</c:v>
                </c:pt>
                <c:pt idx="8">
                  <c:v>8.453087019695591</c:v>
                </c:pt>
                <c:pt idx="9">
                  <c:v>8.833475935581891</c:v>
                </c:pt>
                <c:pt idx="10">
                  <c:v>9.142647593327256</c:v>
                </c:pt>
                <c:pt idx="11">
                  <c:v>9.416927021127071</c:v>
                </c:pt>
                <c:pt idx="12">
                  <c:v>9.6052655615496132</c:v>
                </c:pt>
                <c:pt idx="13">
                  <c:v>9.7973708727806077</c:v>
                </c:pt>
                <c:pt idx="14">
                  <c:v>9.9933182902362212</c:v>
                </c:pt>
              </c:numCache>
            </c:numRef>
          </c:val>
        </c:ser>
        <c:ser>
          <c:idx val="4"/>
          <c:order val="4"/>
          <c:tx>
            <c:strRef>
              <c:f>'Charts==&gt;'!$D$65</c:f>
              <c:strCache>
                <c:ptCount val="1"/>
                <c:pt idx="0">
                  <c:v>Llamadas on-net</c:v>
                </c:pt>
              </c:strCache>
            </c:strRef>
          </c:tx>
          <c:spPr>
            <a:solidFill>
              <a:srgbClr val="B4268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'Charts==&gt;'!$Q$65:$AE$65</c:f>
              <c:numCache>
                <c:formatCode>#,##0_);[Red]\-#,##0_);0_);@_)</c:formatCode>
                <c:ptCount val="15"/>
                <c:pt idx="0">
                  <c:v>44.602163403633533</c:v>
                </c:pt>
                <c:pt idx="1">
                  <c:v>56.929435169650191</c:v>
                </c:pt>
                <c:pt idx="2">
                  <c:v>62.47175221398907</c:v>
                </c:pt>
                <c:pt idx="3">
                  <c:v>67.448104524134422</c:v>
                </c:pt>
                <c:pt idx="4">
                  <c:v>71.565896589071414</c:v>
                </c:pt>
                <c:pt idx="5">
                  <c:v>78.72248624797858</c:v>
                </c:pt>
                <c:pt idx="6">
                  <c:v>85.807510010296653</c:v>
                </c:pt>
                <c:pt idx="7">
                  <c:v>92.243073261068901</c:v>
                </c:pt>
                <c:pt idx="8">
                  <c:v>97.316442290427688</c:v>
                </c:pt>
                <c:pt idx="9">
                  <c:v>101.69568219349691</c:v>
                </c:pt>
                <c:pt idx="10">
                  <c:v>105.2550310702693</c:v>
                </c:pt>
                <c:pt idx="11">
                  <c:v>108.41268200237738</c:v>
                </c:pt>
                <c:pt idx="12">
                  <c:v>110.58093564242493</c:v>
                </c:pt>
                <c:pt idx="13">
                  <c:v>112.79255435527342</c:v>
                </c:pt>
                <c:pt idx="14">
                  <c:v>115.04840544237886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4568544"/>
        <c:axId val="-1664568000"/>
      </c:barChart>
      <c:catAx>
        <c:axId val="-16645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68000"/>
        <c:crosses val="autoZero"/>
        <c:auto val="1"/>
        <c:lblAlgn val="ctr"/>
        <c:lblOffset val="100"/>
        <c:noMultiLvlLbl val="0"/>
      </c:catAx>
      <c:valAx>
        <c:axId val="-1664568000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Minutos por usuario</a:t>
                </a:r>
              </a:p>
            </c:rich>
          </c:tx>
          <c:layout>
            <c:manualLayout>
              <c:xMode val="edge"/>
              <c:yMode val="edge"/>
              <c:x val="2.2409328680035253E-2"/>
              <c:y val="6.7214130652337917E-2"/>
            </c:manualLayout>
          </c:layout>
          <c:overlay val="0"/>
        </c:title>
        <c:numFmt formatCode="#,##0_);[Red]\-#,##0_);0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68544"/>
        <c:crosses val="autoZero"/>
        <c:crossBetween val="between"/>
        <c:majorUnit val="4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9.3373143907650516E-2"/>
          <c:y val="0.79011726147403427"/>
          <c:w val="0.88496356396081177"/>
          <c:h val="0.2098827385259657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5318683482274"/>
          <c:y val="5.5736511923703616E-2"/>
          <c:w val="0.80219487984424054"/>
          <c:h val="0.57750294974596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'Charts==&gt;'!$D$69</c:f>
              <c:strCache>
                <c:ptCount val="1"/>
                <c:pt idx="0">
                  <c:v>Llamadas entrantes internacionales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'Charts==&gt;'!$Q$69:$AE$69</c:f>
              <c:numCache>
                <c:formatCode>#,##0_);[Red]\-#,##0_);0_);@_)</c:formatCode>
                <c:ptCount val="15"/>
                <c:pt idx="0">
                  <c:v>1.1419652122885875</c:v>
                </c:pt>
                <c:pt idx="1">
                  <c:v>0.87875697105116213</c:v>
                </c:pt>
                <c:pt idx="2">
                  <c:v>0.74808398780874008</c:v>
                </c:pt>
                <c:pt idx="3">
                  <c:v>0.71014816385505952</c:v>
                </c:pt>
                <c:pt idx="4">
                  <c:v>0.8114086465567768</c:v>
                </c:pt>
                <c:pt idx="5">
                  <c:v>1.0088342458534056</c:v>
                </c:pt>
                <c:pt idx="6">
                  <c:v>1.0869666654246082</c:v>
                </c:pt>
                <c:pt idx="7">
                  <c:v>1.1616516163888806</c:v>
                </c:pt>
                <c:pt idx="8">
                  <c:v>1.2301268769946938</c:v>
                </c:pt>
                <c:pt idx="9">
                  <c:v>1.2896126851734155</c:v>
                </c:pt>
                <c:pt idx="10">
                  <c:v>1.3374663488531062</c:v>
                </c:pt>
                <c:pt idx="11">
                  <c:v>1.3713386185975718</c:v>
                </c:pt>
                <c:pt idx="12">
                  <c:v>1.3893126183621887</c:v>
                </c:pt>
                <c:pt idx="13">
                  <c:v>1.3900371154926052</c:v>
                </c:pt>
                <c:pt idx="14">
                  <c:v>1.3728476086932628</c:v>
                </c:pt>
              </c:numCache>
            </c:numRef>
          </c:val>
        </c:ser>
        <c:ser>
          <c:idx val="1"/>
          <c:order val="1"/>
          <c:tx>
            <c:strRef>
              <c:f>'Charts==&gt;'!$D$70</c:f>
              <c:strCache>
                <c:ptCount val="1"/>
                <c:pt idx="0">
                  <c:v>Llamadas entrantes de fijos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'Charts==&gt;'!$Q$70:$AE$70</c:f>
              <c:numCache>
                <c:formatCode>#,##0_);[Red]\-#,##0_);0_);@_)</c:formatCode>
                <c:ptCount val="15"/>
                <c:pt idx="0">
                  <c:v>9.32746466710371</c:v>
                </c:pt>
                <c:pt idx="1">
                  <c:v>8.3360694700000249</c:v>
                </c:pt>
                <c:pt idx="2">
                  <c:v>8.003205179908969</c:v>
                </c:pt>
                <c:pt idx="3">
                  <c:v>7.3133256567651665</c:v>
                </c:pt>
                <c:pt idx="4">
                  <c:v>7.5639208115806698</c:v>
                </c:pt>
                <c:pt idx="5">
                  <c:v>8.151411135060318</c:v>
                </c:pt>
                <c:pt idx="6">
                  <c:v>8.7367975206181239</c:v>
                </c:pt>
                <c:pt idx="7">
                  <c:v>9.2447689160379891</c:v>
                </c:pt>
                <c:pt idx="8">
                  <c:v>9.6238347923873828</c:v>
                </c:pt>
                <c:pt idx="9">
                  <c:v>9.9409798991577247</c:v>
                </c:pt>
                <c:pt idx="10">
                  <c:v>10.18383414254105</c:v>
                </c:pt>
                <c:pt idx="11">
                  <c:v>10.389685174394467</c:v>
                </c:pt>
                <c:pt idx="12">
                  <c:v>10.514734107735892</c:v>
                </c:pt>
                <c:pt idx="13">
                  <c:v>10.641843128508489</c:v>
                </c:pt>
                <c:pt idx="14">
                  <c:v>10.770663914065159</c:v>
                </c:pt>
              </c:numCache>
            </c:numRef>
          </c:val>
        </c:ser>
        <c:ser>
          <c:idx val="2"/>
          <c:order val="2"/>
          <c:tx>
            <c:strRef>
              <c:f>'Charts==&gt;'!$D$71</c:f>
              <c:strCache>
                <c:ptCount val="1"/>
                <c:pt idx="0">
                  <c:v>Llamadas entrantes de otros móviles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'Charts==&gt;'!$Q$71:$AE$71</c:f>
              <c:numCache>
                <c:formatCode>#,##0_);[Red]\-#,##0_);0_);@_)</c:formatCode>
                <c:ptCount val="15"/>
                <c:pt idx="0">
                  <c:v>1.3696247104473407</c:v>
                </c:pt>
                <c:pt idx="1">
                  <c:v>2.6222481784530696</c:v>
                </c:pt>
                <c:pt idx="2">
                  <c:v>3.8367132447325361</c:v>
                </c:pt>
                <c:pt idx="3">
                  <c:v>5.6741073912982243</c:v>
                </c:pt>
                <c:pt idx="4">
                  <c:v>6.2163467680472477</c:v>
                </c:pt>
                <c:pt idx="5">
                  <c:v>6.8379814448519731</c:v>
                </c:pt>
                <c:pt idx="6">
                  <c:v>7.4533997748886511</c:v>
                </c:pt>
                <c:pt idx="7">
                  <c:v>8.0124047580053013</c:v>
                </c:pt>
                <c:pt idx="8">
                  <c:v>8.453087019695591</c:v>
                </c:pt>
                <c:pt idx="9">
                  <c:v>8.833475935581891</c:v>
                </c:pt>
                <c:pt idx="10">
                  <c:v>9.142647593327256</c:v>
                </c:pt>
                <c:pt idx="11">
                  <c:v>9.416927021127071</c:v>
                </c:pt>
                <c:pt idx="12">
                  <c:v>9.6052655615496132</c:v>
                </c:pt>
                <c:pt idx="13">
                  <c:v>9.7973708727806077</c:v>
                </c:pt>
                <c:pt idx="14">
                  <c:v>9.9933182902362212</c:v>
                </c:pt>
              </c:numCache>
            </c:numRef>
          </c:val>
        </c:ser>
        <c:ser>
          <c:idx val="3"/>
          <c:order val="3"/>
          <c:tx>
            <c:strRef>
              <c:f>'Charts==&gt;'!$D$72</c:f>
              <c:strCache>
                <c:ptCount val="1"/>
                <c:pt idx="0">
                  <c:v>Roaming in terminación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'Charts==&gt;'!$Q$72:$AE$72</c:f>
              <c:numCache>
                <c:formatCode>#,##0_);[Red]\-#,##0_);0_);@_)</c:formatCode>
                <c:ptCount val="15"/>
                <c:pt idx="0">
                  <c:v>0.23488802311751725</c:v>
                </c:pt>
                <c:pt idx="1">
                  <c:v>0.29980703768074701</c:v>
                </c:pt>
                <c:pt idx="2">
                  <c:v>0.32899449843807044</c:v>
                </c:pt>
                <c:pt idx="3">
                  <c:v>0.31658918008662623</c:v>
                </c:pt>
                <c:pt idx="4">
                  <c:v>0.33753242568038672</c:v>
                </c:pt>
                <c:pt idx="5">
                  <c:v>0.3712856682484254</c:v>
                </c:pt>
                <c:pt idx="6">
                  <c:v>0.40470137839078379</c:v>
                </c:pt>
                <c:pt idx="7">
                  <c:v>0.43505398177009252</c:v>
                </c:pt>
                <c:pt idx="8">
                  <c:v>0.45898195076744758</c:v>
                </c:pt>
                <c:pt idx="9">
                  <c:v>0.47963613855198267</c:v>
                </c:pt>
                <c:pt idx="10">
                  <c:v>0.49642340340130198</c:v>
                </c:pt>
                <c:pt idx="11">
                  <c:v>0.51131610550334095</c:v>
                </c:pt>
                <c:pt idx="12">
                  <c:v>0.52154242761340786</c:v>
                </c:pt>
                <c:pt idx="13">
                  <c:v>0.53197327616567602</c:v>
                </c:pt>
                <c:pt idx="14">
                  <c:v>0.54261274168898954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4570720"/>
        <c:axId val="-1664570176"/>
      </c:barChart>
      <c:catAx>
        <c:axId val="-16645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70176"/>
        <c:crosses val="autoZero"/>
        <c:auto val="1"/>
        <c:lblAlgn val="ctr"/>
        <c:lblOffset val="100"/>
        <c:noMultiLvlLbl val="0"/>
      </c:catAx>
      <c:valAx>
        <c:axId val="-1664570176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Minutos por usuario </a:t>
                </a:r>
              </a:p>
            </c:rich>
          </c:tx>
          <c:overlay val="0"/>
        </c:title>
        <c:numFmt formatCode="#,##0_);[Red]\-#,##0_);0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70720"/>
        <c:crosses val="autoZero"/>
        <c:crossBetween val="between"/>
        <c:majorUnit val="2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7909880445839667E-2"/>
          <c:y val="0.81661682197982133"/>
          <c:w val="0.97286240880303643"/>
          <c:h val="0.1732490548773146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4920293370461"/>
          <c:y val="6.7214130652337917E-2"/>
          <c:w val="0.82668378166891032"/>
          <c:h val="0.5810500415697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'Charts==&gt;'!$D$78</c:f>
              <c:strCache>
                <c:ptCount val="1"/>
                <c:pt idx="0">
                  <c:v>Datos GPRS 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'Charts==&gt;'!$Q$78:$AE$78</c:f>
              <c:numCache>
                <c:formatCode>#,##0_);[Red]\-#,##0_);0_);@_)</c:formatCode>
                <c:ptCount val="15"/>
                <c:pt idx="0">
                  <c:v>0</c:v>
                </c:pt>
                <c:pt idx="1">
                  <c:v>9.7208333333333421</c:v>
                </c:pt>
                <c:pt idx="2">
                  <c:v>8.8866666666666756</c:v>
                </c:pt>
                <c:pt idx="3">
                  <c:v>7.5000000000000062</c:v>
                </c:pt>
                <c:pt idx="4">
                  <c:v>5.6264066016504168</c:v>
                </c:pt>
                <c:pt idx="5">
                  <c:v>2.8694673668417132</c:v>
                </c:pt>
                <c:pt idx="6">
                  <c:v>2.3414853713428383</c:v>
                </c:pt>
                <c:pt idx="7">
                  <c:v>1.7912363090772712</c:v>
                </c:pt>
                <c:pt idx="8">
                  <c:v>1.5225508627156803</c:v>
                </c:pt>
                <c:pt idx="9">
                  <c:v>1.5530018799699941</c:v>
                </c:pt>
                <c:pt idx="10">
                  <c:v>1.584061917569394</c:v>
                </c:pt>
                <c:pt idx="11">
                  <c:v>1.615743155920782</c:v>
                </c:pt>
                <c:pt idx="12">
                  <c:v>1.6480580190391976</c:v>
                </c:pt>
                <c:pt idx="13">
                  <c:v>1.6810191794199814</c:v>
                </c:pt>
                <c:pt idx="14">
                  <c:v>1.7146395630083811</c:v>
                </c:pt>
              </c:numCache>
            </c:numRef>
          </c:val>
        </c:ser>
        <c:ser>
          <c:idx val="1"/>
          <c:order val="1"/>
          <c:tx>
            <c:strRef>
              <c:f>'Charts==&gt;'!$D$79</c:f>
              <c:strCache>
                <c:ptCount val="1"/>
                <c:pt idx="0">
                  <c:v>Datos EDGE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'Charts==&gt;'!$Q$79:$AE$79</c:f>
              <c:numCache>
                <c:formatCode>#,##0_);[Red]\-#,##0_);0_);@_)</c:formatCode>
                <c:ptCount val="15"/>
                <c:pt idx="0">
                  <c:v>0</c:v>
                </c:pt>
                <c:pt idx="1">
                  <c:v>58.324999999999989</c:v>
                </c:pt>
                <c:pt idx="2">
                  <c:v>57.763333333333328</c:v>
                </c:pt>
                <c:pt idx="3">
                  <c:v>42.500000000000007</c:v>
                </c:pt>
                <c:pt idx="4">
                  <c:v>22.50562640660165</c:v>
                </c:pt>
                <c:pt idx="5">
                  <c:v>11.477869467366844</c:v>
                </c:pt>
                <c:pt idx="6">
                  <c:v>9.3659414853713443</c:v>
                </c:pt>
                <c:pt idx="7">
                  <c:v>4.1795513878469626</c:v>
                </c:pt>
                <c:pt idx="8">
                  <c:v>3.0451017254313584</c:v>
                </c:pt>
                <c:pt idx="9">
                  <c:v>3.1060037599399855</c:v>
                </c:pt>
                <c:pt idx="10">
                  <c:v>3.1681238351387857</c:v>
                </c:pt>
                <c:pt idx="11">
                  <c:v>3.2314863118415609</c:v>
                </c:pt>
                <c:pt idx="12">
                  <c:v>3.296116038078392</c:v>
                </c:pt>
                <c:pt idx="13">
                  <c:v>3.3620383588399592</c:v>
                </c:pt>
                <c:pt idx="14">
                  <c:v>3.4292791260167585</c:v>
                </c:pt>
              </c:numCache>
            </c:numRef>
          </c:val>
        </c:ser>
        <c:ser>
          <c:idx val="2"/>
          <c:order val="2"/>
          <c:tx>
            <c:strRef>
              <c:f>'Charts==&gt;'!$D$80</c:f>
              <c:strCache>
                <c:ptCount val="1"/>
                <c:pt idx="0">
                  <c:v>Datos Release 99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'Charts==&gt;'!$Q$80:$AE$80</c:f>
              <c:numCache>
                <c:formatCode>#,##0_);[Red]\-#,##0_);0_);@_)</c:formatCode>
                <c:ptCount val="15"/>
                <c:pt idx="0">
                  <c:v>0</c:v>
                </c:pt>
                <c:pt idx="1">
                  <c:v>126.37083333333334</c:v>
                </c:pt>
                <c:pt idx="2">
                  <c:v>133.29999999999998</c:v>
                </c:pt>
                <c:pt idx="3">
                  <c:v>87.5</c:v>
                </c:pt>
                <c:pt idx="4">
                  <c:v>70.330082520630157</c:v>
                </c:pt>
                <c:pt idx="5">
                  <c:v>43.042010502625658</c:v>
                </c:pt>
                <c:pt idx="6">
                  <c:v>17.561140285071271</c:v>
                </c:pt>
                <c:pt idx="7">
                  <c:v>5.9707876969242326</c:v>
                </c:pt>
                <c:pt idx="8">
                  <c:v>3.0451017254313584</c:v>
                </c:pt>
                <c:pt idx="9">
                  <c:v>3.1060037599399855</c:v>
                </c:pt>
                <c:pt idx="10">
                  <c:v>3.1681238351387857</c:v>
                </c:pt>
                <c:pt idx="11">
                  <c:v>3.2314863118415609</c:v>
                </c:pt>
                <c:pt idx="12">
                  <c:v>3.296116038078392</c:v>
                </c:pt>
                <c:pt idx="13">
                  <c:v>3.3620383588399592</c:v>
                </c:pt>
                <c:pt idx="14">
                  <c:v>3.4292791260167585</c:v>
                </c:pt>
              </c:numCache>
            </c:numRef>
          </c:val>
        </c:ser>
        <c:ser>
          <c:idx val="3"/>
          <c:order val="3"/>
          <c:tx>
            <c:strRef>
              <c:f>'Charts==&gt;'!$D$81</c:f>
              <c:strCache>
                <c:ptCount val="1"/>
                <c:pt idx="0">
                  <c:v>Datos - HSDPA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'Charts==&gt;'!$Q$81:$AE$81</c:f>
              <c:numCache>
                <c:formatCode>#,##0_);[Red]\-#,##0_);0_);@_)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20.308082248717337</c:v>
                </c:pt>
                <c:pt idx="3">
                  <c:v>99.757354075174064</c:v>
                </c:pt>
                <c:pt idx="4">
                  <c:v>158.3341383248812</c:v>
                </c:pt>
                <c:pt idx="5">
                  <c:v>195.12378094523635</c:v>
                </c:pt>
                <c:pt idx="6">
                  <c:v>220.71627101215472</c:v>
                </c:pt>
                <c:pt idx="7">
                  <c:v>237.49619894903262</c:v>
                </c:pt>
                <c:pt idx="8">
                  <c:v>243.94491087796123</c:v>
                </c:pt>
                <c:pt idx="9">
                  <c:v>247.20233837699678</c:v>
                </c:pt>
                <c:pt idx="10">
                  <c:v>250.88618404149955</c:v>
                </c:pt>
                <c:pt idx="11">
                  <c:v>254.92448404112858</c:v>
                </c:pt>
                <c:pt idx="12">
                  <c:v>259.2617692245218</c:v>
                </c:pt>
                <c:pt idx="13">
                  <c:v>263.85539926187977</c:v>
                </c:pt>
                <c:pt idx="14">
                  <c:v>268.67271373835894</c:v>
                </c:pt>
              </c:numCache>
            </c:numRef>
          </c:val>
        </c:ser>
        <c:ser>
          <c:idx val="4"/>
          <c:order val="4"/>
          <c:tx>
            <c:strRef>
              <c:f>'Charts==&gt;'!$D$82</c:f>
              <c:strCache>
                <c:ptCount val="1"/>
                <c:pt idx="0">
                  <c:v>Datos - HSUPA</c:v>
                </c:pt>
              </c:strCache>
            </c:strRef>
          </c:tx>
          <c:spPr>
            <a:solidFill>
              <a:srgbClr val="B4268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'Charts==&gt;'!$Q$82:$AE$82</c:f>
              <c:numCache>
                <c:formatCode>#,##0_);[Red]\-#,##0_);0_);@_)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1.9085844179493323</c:v>
                </c:pt>
                <c:pt idx="3">
                  <c:v>12.742645924825931</c:v>
                </c:pt>
                <c:pt idx="4">
                  <c:v>24.524076228757206</c:v>
                </c:pt>
                <c:pt idx="5">
                  <c:v>34.433608402100539</c:v>
                </c:pt>
                <c:pt idx="6">
                  <c:v>42.700833263914348</c:v>
                </c:pt>
                <c:pt idx="7">
                  <c:v>49.101610503330505</c:v>
                </c:pt>
                <c:pt idx="8">
                  <c:v>52.952507351596118</c:v>
                </c:pt>
                <c:pt idx="9">
                  <c:v>55.633028217151768</c:v>
                </c:pt>
                <c:pt idx="10">
                  <c:v>58.005889884532003</c:v>
                </c:pt>
                <c:pt idx="11">
                  <c:v>60.145431363423626</c:v>
                </c:pt>
                <c:pt idx="12">
                  <c:v>62.109544488121429</c:v>
                </c:pt>
                <c:pt idx="13">
                  <c:v>63.94334072501627</c:v>
                </c:pt>
                <c:pt idx="14">
                  <c:v>65.682001048274998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4573440"/>
        <c:axId val="-1664566368"/>
      </c:barChart>
      <c:catAx>
        <c:axId val="-16645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66368"/>
        <c:crosses val="autoZero"/>
        <c:auto val="1"/>
        <c:lblAlgn val="ctr"/>
        <c:lblOffset val="100"/>
        <c:noMultiLvlLbl val="0"/>
      </c:catAx>
      <c:valAx>
        <c:axId val="-1664566368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Megabytes por usuario </a:t>
                </a:r>
              </a:p>
            </c:rich>
          </c:tx>
          <c:layout>
            <c:manualLayout>
              <c:xMode val="edge"/>
              <c:yMode val="edge"/>
              <c:x val="1.3445597208021151E-2"/>
              <c:y val="6.1103755138489015E-2"/>
            </c:manualLayout>
          </c:layout>
          <c:overlay val="0"/>
        </c:title>
        <c:numFmt formatCode="#,##0_);[Red]\-#,##0_);0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7344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3882726160120948"/>
          <c:y val="0.85091261104524951"/>
          <c:w val="0.83289816495242164"/>
          <c:h val="0.1490873889547505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'Charts==&gt;'!$D$86</c:f>
              <c:strCache>
                <c:ptCount val="1"/>
                <c:pt idx="0">
                  <c:v>SMS on-net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'Charts==&gt;'!$Q$86:$AE$86</c:f>
              <c:numCache>
                <c:formatCode>#,##0_);[Red]\-#,##0_);0_);@_)</c:formatCode>
                <c:ptCount val="15"/>
                <c:pt idx="0">
                  <c:v>23.4626180374689</c:v>
                </c:pt>
                <c:pt idx="1">
                  <c:v>30.837719413264505</c:v>
                </c:pt>
                <c:pt idx="2">
                  <c:v>31.954363988888023</c:v>
                </c:pt>
                <c:pt idx="3">
                  <c:v>34.827753470861346</c:v>
                </c:pt>
                <c:pt idx="4">
                  <c:v>43.148767032379197</c:v>
                </c:pt>
                <c:pt idx="5">
                  <c:v>44.128405946349233</c:v>
                </c:pt>
                <c:pt idx="6">
                  <c:v>44.790332035544459</c:v>
                </c:pt>
                <c:pt idx="7">
                  <c:v>45.462187016077621</c:v>
                </c:pt>
                <c:pt idx="8">
                  <c:v>45.916808886238393</c:v>
                </c:pt>
                <c:pt idx="9">
                  <c:v>46.375976975100791</c:v>
                </c:pt>
                <c:pt idx="10">
                  <c:v>46.839736744851791</c:v>
                </c:pt>
                <c:pt idx="11">
                  <c:v>47.308134112300316</c:v>
                </c:pt>
                <c:pt idx="12">
                  <c:v>47.781215453423322</c:v>
                </c:pt>
                <c:pt idx="13">
                  <c:v>48.259027607957556</c:v>
                </c:pt>
                <c:pt idx="14">
                  <c:v>48.741617884037133</c:v>
                </c:pt>
              </c:numCache>
            </c:numRef>
          </c:val>
        </c:ser>
        <c:ser>
          <c:idx val="1"/>
          <c:order val="1"/>
          <c:tx>
            <c:strRef>
              <c:f>'Charts==&gt;'!$D$87</c:f>
              <c:strCache>
                <c:ptCount val="1"/>
                <c:pt idx="0">
                  <c:v>SMS salientes a otras redes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'Charts==&gt;'!$Q$87:$AE$87</c:f>
              <c:numCache>
                <c:formatCode>#,##0_);[Red]\-#,##0_);0_);@_)</c:formatCode>
                <c:ptCount val="15"/>
                <c:pt idx="0">
                  <c:v>10.658534447699738</c:v>
                </c:pt>
                <c:pt idx="1">
                  <c:v>15.940612324800748</c:v>
                </c:pt>
                <c:pt idx="2">
                  <c:v>21.761036408203296</c:v>
                </c:pt>
                <c:pt idx="3">
                  <c:v>25.288711182789772</c:v>
                </c:pt>
                <c:pt idx="4">
                  <c:v>31.962049653614212</c:v>
                </c:pt>
                <c:pt idx="5">
                  <c:v>32.687708108406831</c:v>
                </c:pt>
                <c:pt idx="6">
                  <c:v>33.178023730032926</c:v>
                </c:pt>
                <c:pt idx="7">
                  <c:v>33.675694085983423</c:v>
                </c:pt>
                <c:pt idx="8">
                  <c:v>34.012451026843252</c:v>
                </c:pt>
                <c:pt idx="9">
                  <c:v>34.352575537111683</c:v>
                </c:pt>
                <c:pt idx="10">
                  <c:v>34.696101292482801</c:v>
                </c:pt>
                <c:pt idx="11">
                  <c:v>35.043062305407638</c:v>
                </c:pt>
                <c:pt idx="12">
                  <c:v>35.393492928461711</c:v>
                </c:pt>
                <c:pt idx="13">
                  <c:v>35.747427857746324</c:v>
                </c:pt>
                <c:pt idx="14">
                  <c:v>36.104902136323794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4576160"/>
        <c:axId val="-1664577792"/>
      </c:barChart>
      <c:catAx>
        <c:axId val="-166457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77792"/>
        <c:crosses val="autoZero"/>
        <c:auto val="1"/>
        <c:lblAlgn val="ctr"/>
        <c:lblOffset val="100"/>
        <c:noMultiLvlLbl val="0"/>
      </c:catAx>
      <c:valAx>
        <c:axId val="-1664577792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Mensajes por usuario</a:t>
                </a:r>
              </a:p>
            </c:rich>
          </c:tx>
          <c:overlay val="0"/>
        </c:title>
        <c:numFmt formatCode="#,##0_);[Red]\-#,##0_);0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7616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'Charts==&gt;'!$D$107</c:f>
              <c:strCache>
                <c:ptCount val="1"/>
                <c:pt idx="0">
                  <c:v>xDSL propio (contendido)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'Charts==&gt;'!$Q$107:$AE$107</c:f>
              <c:numCache>
                <c:formatCode>* _(#,##0_);[Red]* \(#,##0\);* _("-"?_);@_)</c:formatCode>
                <c:ptCount val="15"/>
                <c:pt idx="0">
                  <c:v>205392.28499999997</c:v>
                </c:pt>
                <c:pt idx="1">
                  <c:v>351536.45333333325</c:v>
                </c:pt>
                <c:pt idx="2">
                  <c:v>469459.63666666654</c:v>
                </c:pt>
                <c:pt idx="3">
                  <c:v>578483.30000000005</c:v>
                </c:pt>
                <c:pt idx="4">
                  <c:v>641909.97</c:v>
                </c:pt>
                <c:pt idx="5">
                  <c:v>712072.01680724777</c:v>
                </c:pt>
                <c:pt idx="6">
                  <c:v>781048.86852282286</c:v>
                </c:pt>
                <c:pt idx="7">
                  <c:v>848963.14391329302</c:v>
                </c:pt>
                <c:pt idx="8">
                  <c:v>916001.3965928317</c:v>
                </c:pt>
                <c:pt idx="9">
                  <c:v>982346.06533645152</c:v>
                </c:pt>
                <c:pt idx="10">
                  <c:v>1048165.466880315</c:v>
                </c:pt>
                <c:pt idx="11">
                  <c:v>1113676.0228595375</c:v>
                </c:pt>
                <c:pt idx="12">
                  <c:v>1179139.4675353735</c:v>
                </c:pt>
                <c:pt idx="13">
                  <c:v>1244659.033019505</c:v>
                </c:pt>
                <c:pt idx="14">
                  <c:v>1310145.3913582095</c:v>
                </c:pt>
              </c:numCache>
            </c:numRef>
          </c:val>
        </c:ser>
        <c:ser>
          <c:idx val="1"/>
          <c:order val="1"/>
          <c:tx>
            <c:strRef>
              <c:f>'Charts==&gt;'!$D$108</c:f>
              <c:strCache>
                <c:ptCount val="1"/>
                <c:pt idx="0">
                  <c:v>Enlaces dedicados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'Charts==&gt;'!$Q$108:$AE$108</c:f>
              <c:numCache>
                <c:formatCode>* _(#,##0_);[Red]* \(#,##0\);* _("-"?_);@_)</c:formatCode>
                <c:ptCount val="15"/>
                <c:pt idx="0">
                  <c:v>155539.80000000002</c:v>
                </c:pt>
                <c:pt idx="1">
                  <c:v>183744.4</c:v>
                </c:pt>
                <c:pt idx="2">
                  <c:v>203512.23060000001</c:v>
                </c:pt>
                <c:pt idx="3">
                  <c:v>225398.21694389998</c:v>
                </c:pt>
                <c:pt idx="4">
                  <c:v>252336.79611232787</c:v>
                </c:pt>
                <c:pt idx="5">
                  <c:v>274348.89191398263</c:v>
                </c:pt>
                <c:pt idx="6">
                  <c:v>298323.48644794722</c:v>
                </c:pt>
                <c:pt idx="7">
                  <c:v>325867.47275813529</c:v>
                </c:pt>
                <c:pt idx="8">
                  <c:v>349291.28622126812</c:v>
                </c:pt>
                <c:pt idx="9">
                  <c:v>365839.79885330889</c:v>
                </c:pt>
                <c:pt idx="10">
                  <c:v>379723.95036635071</c:v>
                </c:pt>
                <c:pt idx="11">
                  <c:v>392856.9857414217</c:v>
                </c:pt>
                <c:pt idx="12">
                  <c:v>405462.62783442577</c:v>
                </c:pt>
                <c:pt idx="13">
                  <c:v>418207.83421907568</c:v>
                </c:pt>
                <c:pt idx="14">
                  <c:v>432024.03189910657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4576704"/>
        <c:axId val="-1664575616"/>
      </c:barChart>
      <c:catAx>
        <c:axId val="-16645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4575616"/>
        <c:crosses val="autoZero"/>
        <c:auto val="1"/>
        <c:lblAlgn val="ctr"/>
        <c:lblOffset val="100"/>
        <c:noMultiLvlLbl val="0"/>
      </c:catAx>
      <c:valAx>
        <c:axId val="-1664575616"/>
        <c:scaling>
          <c:orientation val="minMax"/>
          <c:max val="1800000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MBps (miles)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4576704"/>
        <c:crosses val="autoZero"/>
        <c:crossBetween val="between"/>
        <c:majorUnit val="200000"/>
        <c:dispUnits>
          <c:builtInUnit val="thousands"/>
        </c:dispUnits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1258799631662"/>
          <c:y val="6.7214130652337917E-2"/>
          <c:w val="0.75546446480406126"/>
          <c:h val="0.6450906375556558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'Charts==&gt;'!$D$112</c:f>
              <c:strCache>
                <c:ptCount val="1"/>
                <c:pt idx="0">
                  <c:v>Conexiones fijas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'Charts==&gt;'!$Q$112:$AE$112</c:f>
              <c:numCache>
                <c:formatCode>#,##0_);[Red]\-#,##0_);0_);@_)</c:formatCode>
                <c:ptCount val="15"/>
                <c:pt idx="0">
                  <c:v>4339398</c:v>
                </c:pt>
                <c:pt idx="1">
                  <c:v>4836069</c:v>
                </c:pt>
                <c:pt idx="2">
                  <c:v>5170013</c:v>
                </c:pt>
                <c:pt idx="3">
                  <c:v>5439662</c:v>
                </c:pt>
                <c:pt idx="4">
                  <c:v>5692749.5510190642</c:v>
                </c:pt>
                <c:pt idx="5">
                  <c:v>6054494.4629229344</c:v>
                </c:pt>
                <c:pt idx="6">
                  <c:v>6392952.1935422122</c:v>
                </c:pt>
                <c:pt idx="7">
                  <c:v>6708759.0987711744</c:v>
                </c:pt>
                <c:pt idx="8">
                  <c:v>7003277.9571932629</c:v>
                </c:pt>
                <c:pt idx="9">
                  <c:v>7278036.3816105668</c:v>
                </c:pt>
                <c:pt idx="10">
                  <c:v>7534614.3877293281</c:v>
                </c:pt>
                <c:pt idx="11">
                  <c:v>7775024.4237750741</c:v>
                </c:pt>
                <c:pt idx="12">
                  <c:v>8001577.9156232914</c:v>
                </c:pt>
                <c:pt idx="13">
                  <c:v>8215448.9098678185</c:v>
                </c:pt>
                <c:pt idx="14">
                  <c:v>8416564.4239596967</c:v>
                </c:pt>
              </c:numCache>
            </c:numRef>
          </c:val>
        </c:ser>
        <c:ser>
          <c:idx val="2"/>
          <c:order val="2"/>
          <c:tx>
            <c:strRef>
              <c:f>'Charts==&gt;'!$D$113</c:f>
              <c:strCache>
                <c:ptCount val="1"/>
                <c:pt idx="0">
                  <c:v>Conexiones inalambricas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'Charts==&gt;'!$Q$113:$AE$113</c:f>
              <c:numCache>
                <c:formatCode>#,##0_);[Red]\-#,##0_);0_);@_)</c:formatCode>
                <c:ptCount val="15"/>
                <c:pt idx="0">
                  <c:v>2160149</c:v>
                </c:pt>
                <c:pt idx="1">
                  <c:v>2212133</c:v>
                </c:pt>
                <c:pt idx="2">
                  <c:v>2678651</c:v>
                </c:pt>
                <c:pt idx="3">
                  <c:v>4444789</c:v>
                </c:pt>
                <c:pt idx="4">
                  <c:v>5708324</c:v>
                </c:pt>
                <c:pt idx="5">
                  <c:v>6071058.5879161516</c:v>
                </c:pt>
                <c:pt idx="6">
                  <c:v>6410442.2845577346</c:v>
                </c:pt>
                <c:pt idx="7">
                  <c:v>6727113.1867866069</c:v>
                </c:pt>
                <c:pt idx="8">
                  <c:v>7022437.8015296618</c:v>
                </c:pt>
                <c:pt idx="9">
                  <c:v>7297947.920892409</c:v>
                </c:pt>
                <c:pt idx="10">
                  <c:v>7555227.8832504386</c:v>
                </c:pt>
                <c:pt idx="11">
                  <c:v>7796295.6425645873</c:v>
                </c:pt>
                <c:pt idx="12">
                  <c:v>8023468.9484005142</c:v>
                </c:pt>
                <c:pt idx="13">
                  <c:v>8237925.0593550783</c:v>
                </c:pt>
                <c:pt idx="14">
                  <c:v>8439590.7932107858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2519680"/>
        <c:axId val="-1662518048"/>
      </c:barChart>
      <c:lineChart>
        <c:grouping val="standard"/>
        <c:varyColors val="0"/>
        <c:ser>
          <c:idx val="0"/>
          <c:order val="0"/>
          <c:tx>
            <c:strRef>
              <c:f>'Charts==&gt;'!$D$111</c:f>
              <c:strCache>
                <c:ptCount val="1"/>
                <c:pt idx="0">
                  <c:v>Penetración televisión de paga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'Charts==&gt;'!$Q$111:$AE$111</c:f>
              <c:numCache>
                <c:formatCode>#,##0%;[Red]\-#,##0%;0%;@_)</c:formatCode>
                <c:ptCount val="15"/>
                <c:pt idx="0">
                  <c:v>0.24686663199100869</c:v>
                </c:pt>
                <c:pt idx="1">
                  <c:v>0.26017299103315566</c:v>
                </c:pt>
                <c:pt idx="2">
                  <c:v>0.28179167492229434</c:v>
                </c:pt>
                <c:pt idx="3">
                  <c:v>0.34542911441069474</c:v>
                </c:pt>
                <c:pt idx="4">
                  <c:v>0.39014302106446958</c:v>
                </c:pt>
                <c:pt idx="5">
                  <c:v>0.4064914145842996</c:v>
                </c:pt>
                <c:pt idx="6">
                  <c:v>0.42068453466568601</c:v>
                </c:pt>
                <c:pt idx="7">
                  <c:v>0.43289621650503046</c:v>
                </c:pt>
                <c:pt idx="8">
                  <c:v>0.44332797677606506</c:v>
                </c:pt>
                <c:pt idx="9">
                  <c:v>0.45218956567667978</c:v>
                </c:pt>
                <c:pt idx="10">
                  <c:v>0.45968549823518146</c:v>
                </c:pt>
                <c:pt idx="11">
                  <c:v>0.46600664888674942</c:v>
                </c:pt>
                <c:pt idx="12">
                  <c:v>0.47132573474916967</c:v>
                </c:pt>
                <c:pt idx="13">
                  <c:v>0.47579555662544076</c:v>
                </c:pt>
                <c:pt idx="14">
                  <c:v>0.47954905213701043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2520224"/>
        <c:axId val="-1662523488"/>
      </c:lineChart>
      <c:catAx>
        <c:axId val="-16625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crossAx val="-1662518048"/>
        <c:crosses val="autoZero"/>
        <c:auto val="1"/>
        <c:lblAlgn val="ctr"/>
        <c:lblOffset val="100"/>
        <c:noMultiLvlLbl val="0"/>
      </c:catAx>
      <c:valAx>
        <c:axId val="-1662518048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Conexiones (millones)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19680"/>
        <c:crosses val="autoZero"/>
        <c:crossBetween val="between"/>
        <c:dispUnits>
          <c:builtInUnit val="millions"/>
        </c:dispUnits>
      </c:valAx>
      <c:valAx>
        <c:axId val="-1662523488"/>
        <c:scaling>
          <c:orientation val="minMax"/>
          <c:max val="0.9"/>
        </c:scaling>
        <c:delete val="0"/>
        <c:axPos val="r"/>
        <c:numFmt formatCode="#,##0%;[Red]\-#,##0%;0%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20224"/>
        <c:crosses val="max"/>
        <c:crossBetween val="between"/>
      </c:valAx>
      <c:catAx>
        <c:axId val="-166252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625234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659541480431999E-2"/>
          <c:y val="0.83080562654924472"/>
          <c:w val="0.93145121636189199"/>
          <c:h val="0.13253212036766177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75732614478145"/>
          <c:y val="6.7214130652337917E-2"/>
          <c:w val="0.76937565845783351"/>
          <c:h val="0.45427177795568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'Charts==&gt;'!$D$118</c:f>
              <c:strCache>
                <c:ptCount val="1"/>
                <c:pt idx="0">
                  <c:v>Local on-net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'Charts==&gt;'!$Q$118:$AE$118</c:f>
              <c:numCache>
                <c:formatCode>* _(#,##0_);[Red]* \(#,##0\);* _("-"?_);@_)</c:formatCode>
                <c:ptCount val="15"/>
                <c:pt idx="0">
                  <c:v>339.03667741647865</c:v>
                </c:pt>
                <c:pt idx="1">
                  <c:v>251.05651598920994</c:v>
                </c:pt>
                <c:pt idx="2">
                  <c:v>200.6700925258659</c:v>
                </c:pt>
                <c:pt idx="3">
                  <c:v>162.46313886583141</c:v>
                </c:pt>
                <c:pt idx="4">
                  <c:v>144.21540786650141</c:v>
                </c:pt>
                <c:pt idx="5">
                  <c:v>130.63217073369074</c:v>
                </c:pt>
                <c:pt idx="6">
                  <c:v>125.4700269124171</c:v>
                </c:pt>
                <c:pt idx="7">
                  <c:v>121.1193537313398</c:v>
                </c:pt>
                <c:pt idx="8">
                  <c:v>117.71630410159061</c:v>
                </c:pt>
                <c:pt idx="9">
                  <c:v>115.13378143354413</c:v>
                </c:pt>
                <c:pt idx="10">
                  <c:v>112.71757769963192</c:v>
                </c:pt>
                <c:pt idx="11">
                  <c:v>110.40438677425827</c:v>
                </c:pt>
                <c:pt idx="12">
                  <c:v>108.30526220742877</c:v>
                </c:pt>
                <c:pt idx="13">
                  <c:v>106.2391881746159</c:v>
                </c:pt>
                <c:pt idx="14">
                  <c:v>104.2058064438574</c:v>
                </c:pt>
              </c:numCache>
            </c:numRef>
          </c:val>
        </c:ser>
        <c:ser>
          <c:idx val="1"/>
          <c:order val="1"/>
          <c:tx>
            <c:strRef>
              <c:f>'Charts==&gt;'!$D$119</c:f>
              <c:strCache>
                <c:ptCount val="1"/>
                <c:pt idx="0">
                  <c:v>Larga distancia on-net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'Charts==&gt;'!$Q$119:$AE$119</c:f>
              <c:numCache>
                <c:formatCode>* _(#,##0_);[Red]* \(#,##0\);* _("-"?_);@_)</c:formatCode>
                <c:ptCount val="15"/>
                <c:pt idx="0">
                  <c:v>89.433580632392548</c:v>
                </c:pt>
                <c:pt idx="1">
                  <c:v>79.706734042201546</c:v>
                </c:pt>
                <c:pt idx="2">
                  <c:v>72.172262770539888</c:v>
                </c:pt>
                <c:pt idx="3">
                  <c:v>66.251827678254401</c:v>
                </c:pt>
                <c:pt idx="4">
                  <c:v>64.481142215685921</c:v>
                </c:pt>
                <c:pt idx="5">
                  <c:v>68.383627643848442</c:v>
                </c:pt>
                <c:pt idx="6">
                  <c:v>65.681336784442792</c:v>
                </c:pt>
                <c:pt idx="7">
                  <c:v>63.403836432547195</c:v>
                </c:pt>
                <c:pt idx="8">
                  <c:v>61.622400225621419</c:v>
                </c:pt>
                <c:pt idx="9">
                  <c:v>60.270495350110224</c:v>
                </c:pt>
                <c:pt idx="10">
                  <c:v>59.005655490805054</c:v>
                </c:pt>
                <c:pt idx="11">
                  <c:v>57.794741012224137</c:v>
                </c:pt>
                <c:pt idx="12">
                  <c:v>56.695886480833416</c:v>
                </c:pt>
                <c:pt idx="13">
                  <c:v>55.614333318614833</c:v>
                </c:pt>
                <c:pt idx="14">
                  <c:v>54.549893997481121</c:v>
                </c:pt>
              </c:numCache>
            </c:numRef>
          </c:val>
        </c:ser>
        <c:ser>
          <c:idx val="2"/>
          <c:order val="2"/>
          <c:tx>
            <c:strRef>
              <c:f>'Charts==&gt;'!$D$120</c:f>
              <c:strCache>
                <c:ptCount val="1"/>
                <c:pt idx="0">
                  <c:v>Local a otros operadores fijos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'Charts==&gt;'!$Q$120:$AE$120</c:f>
              <c:numCache>
                <c:formatCode>* _(#,##0_);[Red]* \(#,##0\);* _("-"?_);@_)</c:formatCode>
                <c:ptCount val="15"/>
                <c:pt idx="0">
                  <c:v>63.481823206699367</c:v>
                </c:pt>
                <c:pt idx="1">
                  <c:v>92.702004647510819</c:v>
                </c:pt>
                <c:pt idx="2">
                  <c:v>105.07954195168632</c:v>
                </c:pt>
                <c:pt idx="3">
                  <c:v>101.53946179114462</c:v>
                </c:pt>
                <c:pt idx="4">
                  <c:v>94.303333820161811</c:v>
                </c:pt>
                <c:pt idx="5">
                  <c:v>88.750901774730423</c:v>
                </c:pt>
                <c:pt idx="6">
                  <c:v>84.476405950726672</c:v>
                </c:pt>
                <c:pt idx="7">
                  <c:v>81.041296314296758</c:v>
                </c:pt>
                <c:pt idx="8">
                  <c:v>78.426920724198098</c:v>
                </c:pt>
                <c:pt idx="9">
                  <c:v>76.479177583442038</c:v>
                </c:pt>
                <c:pt idx="10">
                  <c:v>74.720727435694997</c:v>
                </c:pt>
                <c:pt idx="11">
                  <c:v>73.083440751393681</c:v>
                </c:pt>
                <c:pt idx="12">
                  <c:v>71.623413778711083</c:v>
                </c:pt>
                <c:pt idx="13">
                  <c:v>70.209229937301799</c:v>
                </c:pt>
                <c:pt idx="14">
                  <c:v>68.832928674242154</c:v>
                </c:pt>
              </c:numCache>
            </c:numRef>
          </c:val>
        </c:ser>
        <c:ser>
          <c:idx val="3"/>
          <c:order val="3"/>
          <c:tx>
            <c:strRef>
              <c:f>'Charts==&gt;'!$D$121</c:f>
              <c:strCache>
                <c:ptCount val="1"/>
                <c:pt idx="0">
                  <c:v>Larga distancia a otros operadores fijos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'Charts==&gt;'!$Q$121:$AE$121</c:f>
              <c:numCache>
                <c:formatCode>* _(#,##0_);[Red]* \(#,##0\);* _("-"?_);@_)</c:formatCode>
                <c:ptCount val="15"/>
                <c:pt idx="0">
                  <c:v>16.745700782907946</c:v>
                </c:pt>
                <c:pt idx="1">
                  <c:v>29.431516646776245</c:v>
                </c:pt>
                <c:pt idx="2">
                  <c:v>37.792519144662968</c:v>
                </c:pt>
                <c:pt idx="3">
                  <c:v>41.407392298908995</c:v>
                </c:pt>
                <c:pt idx="4">
                  <c:v>42.164611738990288</c:v>
                </c:pt>
                <c:pt idx="5">
                  <c:v>39.682025684830137</c:v>
                </c:pt>
                <c:pt idx="6">
                  <c:v>37.770826477994468</c:v>
                </c:pt>
                <c:pt idx="7">
                  <c:v>36.234930998656012</c:v>
                </c:pt>
                <c:pt idx="8">
                  <c:v>35.065999559746096</c:v>
                </c:pt>
                <c:pt idx="9">
                  <c:v>34.195130737082032</c:v>
                </c:pt>
                <c:pt idx="10">
                  <c:v>33.408898005548714</c:v>
                </c:pt>
                <c:pt idx="11">
                  <c:v>32.67683950292318</c:v>
                </c:pt>
                <c:pt idx="12">
                  <c:v>32.024036808280236</c:v>
                </c:pt>
                <c:pt idx="13">
                  <c:v>31.391731351144546</c:v>
                </c:pt>
                <c:pt idx="14">
                  <c:v>30.776363833984885</c:v>
                </c:pt>
              </c:numCache>
            </c:numRef>
          </c:val>
        </c:ser>
        <c:ser>
          <c:idx val="4"/>
          <c:order val="4"/>
          <c:tx>
            <c:strRef>
              <c:f>'Charts==&gt;'!$D$122</c:f>
              <c:strCache>
                <c:ptCount val="1"/>
                <c:pt idx="0">
                  <c:v>Móvil</c:v>
                </c:pt>
              </c:strCache>
            </c:strRef>
          </c:tx>
          <c:spPr>
            <a:solidFill>
              <a:srgbClr val="B4268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'Charts==&gt;'!$Q$122:$AE$122</c:f>
              <c:numCache>
                <c:formatCode>* _(#,##0_);[Red]* \(#,##0\);* _("-"?_);@_)</c:formatCode>
                <c:ptCount val="15"/>
                <c:pt idx="0">
                  <c:v>28.534177800348886</c:v>
                </c:pt>
                <c:pt idx="1">
                  <c:v>29.207180272241583</c:v>
                </c:pt>
                <c:pt idx="2">
                  <c:v>31.715969514835553</c:v>
                </c:pt>
                <c:pt idx="3">
                  <c:v>32.4046702078575</c:v>
                </c:pt>
                <c:pt idx="4">
                  <c:v>35.493299268716441</c:v>
                </c:pt>
                <c:pt idx="5">
                  <c:v>39.769344380780211</c:v>
                </c:pt>
                <c:pt idx="6">
                  <c:v>44.026309577167162</c:v>
                </c:pt>
                <c:pt idx="7">
                  <c:v>47.880617498100314</c:v>
                </c:pt>
                <c:pt idx="8">
                  <c:v>51.019759740669208</c:v>
                </c:pt>
                <c:pt idx="9">
                  <c:v>53.760560558554921</c:v>
                </c:pt>
                <c:pt idx="10">
                  <c:v>56.020865251913214</c:v>
                </c:pt>
                <c:pt idx="11">
                  <c:v>57.995164689294313</c:v>
                </c:pt>
                <c:pt idx="12">
                  <c:v>59.432553016997872</c:v>
                </c:pt>
                <c:pt idx="13">
                  <c:v>60.798446178362944</c:v>
                </c:pt>
                <c:pt idx="14">
                  <c:v>62.10438240030863</c:v>
                </c:pt>
              </c:numCache>
            </c:numRef>
          </c:val>
        </c:ser>
        <c:ser>
          <c:idx val="5"/>
          <c:order val="5"/>
          <c:tx>
            <c:strRef>
              <c:f>'Charts==&gt;'!$D$123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rgbClr val="5A214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'Charts==&gt;'!$Q$123:$AE$123</c:f>
              <c:numCache>
                <c:formatCode>* _(#,##0_);[Red]* \(#,##0\);* _("-"?_);@_)</c:formatCode>
                <c:ptCount val="15"/>
                <c:pt idx="0">
                  <c:v>11.724936925883563</c:v>
                </c:pt>
                <c:pt idx="1">
                  <c:v>13.064642922947961</c:v>
                </c:pt>
                <c:pt idx="2">
                  <c:v>12.902221872957485</c:v>
                </c:pt>
                <c:pt idx="3">
                  <c:v>13.222458042205167</c:v>
                </c:pt>
                <c:pt idx="4">
                  <c:v>14.752599181049639</c:v>
                </c:pt>
                <c:pt idx="5">
                  <c:v>15.670259676030421</c:v>
                </c:pt>
                <c:pt idx="6">
                  <c:v>15.252356954328441</c:v>
                </c:pt>
                <c:pt idx="7">
                  <c:v>14.921860866840069</c:v>
                </c:pt>
                <c:pt idx="8">
                  <c:v>14.67313544662621</c:v>
                </c:pt>
                <c:pt idx="9">
                  <c:v>14.50192158968561</c:v>
                </c:pt>
                <c:pt idx="10">
                  <c:v>14.332705546021876</c:v>
                </c:pt>
                <c:pt idx="11">
                  <c:v>14.165464004099588</c:v>
                </c:pt>
                <c:pt idx="12">
                  <c:v>14.000173924394586</c:v>
                </c:pt>
                <c:pt idx="13">
                  <c:v>13.836812536219982</c:v>
                </c:pt>
                <c:pt idx="14">
                  <c:v>13.675357334589238</c:v>
                </c:pt>
              </c:numCache>
            </c:numRef>
          </c:val>
        </c:ser>
        <c:ser>
          <c:idx val="6"/>
          <c:order val="6"/>
          <c:tx>
            <c:strRef>
              <c:f>'Charts==&gt;'!$D$124</c:f>
              <c:strCache>
                <c:ptCount val="1"/>
                <c:pt idx="0">
                  <c:v>Números no geográficos</c:v>
                </c:pt>
              </c:strCache>
            </c:strRef>
          </c:tx>
          <c:spPr>
            <a:solidFill>
              <a:srgbClr val="F6ADCD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'Charts==&gt;'!$Q$124:$AE$124</c:f>
              <c:numCache>
                <c:formatCode>* _(#,##0_);[Red]* \(#,##0\);* _("-"?_);@_)</c:formatCode>
                <c:ptCount val="15"/>
                <c:pt idx="0">
                  <c:v>1.6518261688005349</c:v>
                </c:pt>
                <c:pt idx="1">
                  <c:v>1.4899757106947489</c:v>
                </c:pt>
                <c:pt idx="2">
                  <c:v>1.3851532831912179</c:v>
                </c:pt>
                <c:pt idx="3">
                  <c:v>1.2556337478962949</c:v>
                </c:pt>
                <c:pt idx="4">
                  <c:v>1.1898005840253929</c:v>
                </c:pt>
                <c:pt idx="5">
                  <c:v>1.1521213537429602</c:v>
                </c:pt>
                <c:pt idx="6">
                  <c:v>1.1213959758989269</c:v>
                </c:pt>
                <c:pt idx="7">
                  <c:v>1.0970969784607227</c:v>
                </c:pt>
                <c:pt idx="8">
                  <c:v>1.0788099893634451</c:v>
                </c:pt>
                <c:pt idx="9">
                  <c:v>1.0662218673593349</c:v>
                </c:pt>
                <c:pt idx="10">
                  <c:v>1.0537806301793855</c:v>
                </c:pt>
                <c:pt idx="11">
                  <c:v>1.0414845638942622</c:v>
                </c:pt>
                <c:pt idx="12">
                  <c:v>1.0293319745736589</c:v>
                </c:pt>
                <c:pt idx="13">
                  <c:v>1.0173211880529389</c:v>
                </c:pt>
                <c:pt idx="14">
                  <c:v>1.0054505497024977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2519136"/>
        <c:axId val="-1662516960"/>
      </c:barChart>
      <c:catAx>
        <c:axId val="-16625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2516960"/>
        <c:crosses val="autoZero"/>
        <c:auto val="1"/>
        <c:lblAlgn val="ctr"/>
        <c:lblOffset val="100"/>
        <c:noMultiLvlLbl val="0"/>
      </c:catAx>
      <c:valAx>
        <c:axId val="-1662516960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Minutos por usuario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19136"/>
        <c:crosses val="autoZero"/>
        <c:crossBetween val="between"/>
        <c:majorUnit val="200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7.1755729141914457E-2"/>
          <c:y val="0.7177179720096688"/>
          <c:w val="0.91027069527971305"/>
          <c:h val="0.282282027990331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83815265258223"/>
          <c:y val="6.7214130652337917E-2"/>
          <c:w val="0.7942948319500327"/>
          <c:h val="0.535152461086049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'Charts==&gt;'!$D$128</c:f>
              <c:strCache>
                <c:ptCount val="1"/>
                <c:pt idx="0">
                  <c:v>Local de otros operadores fijos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'Charts==&gt;'!$Q$128:$AE$128</c:f>
              <c:numCache>
                <c:formatCode>* _(#,##0_);[Red]* \(#,##0\);* _("-"?_);@_)</c:formatCode>
                <c:ptCount val="15"/>
                <c:pt idx="0">
                  <c:v>63.481823206699367</c:v>
                </c:pt>
                <c:pt idx="1">
                  <c:v>92.702004647510819</c:v>
                </c:pt>
                <c:pt idx="2">
                  <c:v>105.07954195168632</c:v>
                </c:pt>
                <c:pt idx="3">
                  <c:v>101.53946179114462</c:v>
                </c:pt>
                <c:pt idx="4">
                  <c:v>94.303333820161811</c:v>
                </c:pt>
                <c:pt idx="5">
                  <c:v>88.750901774730423</c:v>
                </c:pt>
                <c:pt idx="6">
                  <c:v>84.476405950726672</c:v>
                </c:pt>
                <c:pt idx="7">
                  <c:v>81.041296314296758</c:v>
                </c:pt>
                <c:pt idx="8">
                  <c:v>78.426920724198098</c:v>
                </c:pt>
                <c:pt idx="9">
                  <c:v>76.479177583442038</c:v>
                </c:pt>
                <c:pt idx="10">
                  <c:v>74.720727435694997</c:v>
                </c:pt>
                <c:pt idx="11">
                  <c:v>73.083440751393681</c:v>
                </c:pt>
                <c:pt idx="12">
                  <c:v>71.623413778711083</c:v>
                </c:pt>
                <c:pt idx="13">
                  <c:v>70.209229937301799</c:v>
                </c:pt>
                <c:pt idx="14">
                  <c:v>68.832928674242154</c:v>
                </c:pt>
              </c:numCache>
            </c:numRef>
          </c:val>
        </c:ser>
        <c:ser>
          <c:idx val="1"/>
          <c:order val="1"/>
          <c:tx>
            <c:strRef>
              <c:f>'Charts==&gt;'!$D$129</c:f>
              <c:strCache>
                <c:ptCount val="1"/>
                <c:pt idx="0">
                  <c:v>Larga distancia de otros operadores fijos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'Charts==&gt;'!$Q$129:$AE$129</c:f>
              <c:numCache>
                <c:formatCode>* _(#,##0_);[Red]* \(#,##0\);* _("-"?_);@_)</c:formatCode>
                <c:ptCount val="15"/>
                <c:pt idx="0">
                  <c:v>16.745700782907946</c:v>
                </c:pt>
                <c:pt idx="1">
                  <c:v>29.431516646776245</c:v>
                </c:pt>
                <c:pt idx="2">
                  <c:v>37.792519144662968</c:v>
                </c:pt>
                <c:pt idx="3">
                  <c:v>41.407392298908995</c:v>
                </c:pt>
                <c:pt idx="4">
                  <c:v>42.164611738990288</c:v>
                </c:pt>
                <c:pt idx="5">
                  <c:v>39.682025684830137</c:v>
                </c:pt>
                <c:pt idx="6">
                  <c:v>37.770826477994468</c:v>
                </c:pt>
                <c:pt idx="7">
                  <c:v>36.234930998656012</c:v>
                </c:pt>
                <c:pt idx="8">
                  <c:v>35.065999559746096</c:v>
                </c:pt>
                <c:pt idx="9">
                  <c:v>34.195130737082032</c:v>
                </c:pt>
                <c:pt idx="10">
                  <c:v>33.408898005548714</c:v>
                </c:pt>
                <c:pt idx="11">
                  <c:v>32.67683950292318</c:v>
                </c:pt>
                <c:pt idx="12">
                  <c:v>32.024036808280236</c:v>
                </c:pt>
                <c:pt idx="13">
                  <c:v>31.391731351144546</c:v>
                </c:pt>
                <c:pt idx="14">
                  <c:v>30.776363833984885</c:v>
                </c:pt>
              </c:numCache>
            </c:numRef>
          </c:val>
        </c:ser>
        <c:ser>
          <c:idx val="2"/>
          <c:order val="2"/>
          <c:tx>
            <c:strRef>
              <c:f>'Charts==&gt;'!$D$130</c:f>
              <c:strCache>
                <c:ptCount val="1"/>
                <c:pt idx="0">
                  <c:v>Móvil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'Charts==&gt;'!$Q$130:$AE$130</c:f>
              <c:numCache>
                <c:formatCode>* _(#,##0_);[Red]* \(#,##0\);* _("-"?_);@_)</c:formatCode>
                <c:ptCount val="15"/>
                <c:pt idx="0">
                  <c:v>37.709071824135719</c:v>
                </c:pt>
                <c:pt idx="1">
                  <c:v>52.063068980670209</c:v>
                </c:pt>
                <c:pt idx="2">
                  <c:v>60.818173505074135</c:v>
                </c:pt>
                <c:pt idx="3">
                  <c:v>25.141445543164011</c:v>
                </c:pt>
                <c:pt idx="4">
                  <c:v>29.169879179408181</c:v>
                </c:pt>
                <c:pt idx="5">
                  <c:v>33.36134497989481</c:v>
                </c:pt>
                <c:pt idx="6">
                  <c:v>37.559035231987345</c:v>
                </c:pt>
                <c:pt idx="7">
                  <c:v>41.497942343639032</c:v>
                </c:pt>
                <c:pt idx="8">
                  <c:v>44.813162124622522</c:v>
                </c:pt>
                <c:pt idx="9">
                  <c:v>47.771207948788266</c:v>
                </c:pt>
                <c:pt idx="10">
                  <c:v>50.293339591223635</c:v>
                </c:pt>
                <c:pt idx="11">
                  <c:v>52.56523410384861</c:v>
                </c:pt>
                <c:pt idx="12">
                  <c:v>54.291953451218944</c:v>
                </c:pt>
                <c:pt idx="13">
                  <c:v>55.973849501923468</c:v>
                </c:pt>
                <c:pt idx="14">
                  <c:v>57.622154539086864</c:v>
                </c:pt>
              </c:numCache>
            </c:numRef>
          </c:val>
        </c:ser>
        <c:ser>
          <c:idx val="3"/>
          <c:order val="3"/>
          <c:tx>
            <c:strRef>
              <c:f>'Charts==&gt;'!$D$131</c:f>
              <c:strCache>
                <c:ptCount val="1"/>
                <c:pt idx="0">
                  <c:v>Internacional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'Charts==&gt;'!$Q$3:$AE$3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'Charts==&gt;'!$Q$131:$AE$131</c:f>
              <c:numCache>
                <c:formatCode>* _(#,##0_);[Red]* \(#,##0\);* _("-"?_);@_)</c:formatCode>
                <c:ptCount val="15"/>
                <c:pt idx="0">
                  <c:v>69.869014940742218</c:v>
                </c:pt>
                <c:pt idx="1">
                  <c:v>61.578213476621109</c:v>
                </c:pt>
                <c:pt idx="2">
                  <c:v>59.291767282039075</c:v>
                </c:pt>
                <c:pt idx="3">
                  <c:v>62.932017876577049</c:v>
                </c:pt>
                <c:pt idx="4">
                  <c:v>76.14984513685161</c:v>
                </c:pt>
                <c:pt idx="5">
                  <c:v>98.438603774760779</c:v>
                </c:pt>
                <c:pt idx="6">
                  <c:v>109.54844907212441</c:v>
                </c:pt>
                <c:pt idx="7">
                  <c:v>120.32879829775807</c:v>
                </c:pt>
                <c:pt idx="8">
                  <c:v>130.42779529934134</c:v>
                </c:pt>
                <c:pt idx="9">
                  <c:v>139.48383672764538</c:v>
                </c:pt>
                <c:pt idx="10">
                  <c:v>147.14698032066107</c:v>
                </c:pt>
                <c:pt idx="11">
                  <c:v>153.09609039234587</c:v>
                </c:pt>
                <c:pt idx="12">
                  <c:v>157.05655511963212</c:v>
                </c:pt>
                <c:pt idx="13">
                  <c:v>158.82981121156377</c:v>
                </c:pt>
                <c:pt idx="14">
                  <c:v>158.31865806581678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2513152"/>
        <c:axId val="-1662515872"/>
      </c:barChart>
      <c:catAx>
        <c:axId val="-166251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2515872"/>
        <c:crosses val="autoZero"/>
        <c:auto val="1"/>
        <c:lblAlgn val="ctr"/>
        <c:lblOffset val="100"/>
        <c:noMultiLvlLbl val="0"/>
      </c:catAx>
      <c:valAx>
        <c:axId val="-1662515872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Minutos por usuario</a:t>
                </a:r>
              </a:p>
            </c:rich>
          </c:tx>
          <c:overlay val="0"/>
        </c:title>
        <c:numFmt formatCode="* _(#,##0_);[Red]* \(#,##0\);* _(&quot;-&quot;?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1315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3529352809176984E-2"/>
          <c:y val="0.7904256670413079"/>
          <c:w val="0.96696547340030314"/>
          <c:h val="0.1729120798755985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99124126338141"/>
          <c:y val="6.6971080669710803E-2"/>
          <c:w val="0.80204995723849126"/>
          <c:h val="0.55195244430062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'Charts==&gt;'!$D$135</c:f>
              <c:strCache>
                <c:ptCount val="1"/>
                <c:pt idx="0">
                  <c:v>Líneas dedicadas para operadores móviles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'Charts==&gt;'!$O$3:$AE$3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'Charts==&gt;'!$O$135:$AE$135</c:f>
              <c:numCache>
                <c:formatCode>#,##0_);[Red]\-#,##0_);0_);@_)</c:formatCode>
                <c:ptCount val="17"/>
                <c:pt idx="0">
                  <c:v>1500</c:v>
                </c:pt>
                <c:pt idx="1">
                  <c:v>1110</c:v>
                </c:pt>
                <c:pt idx="2">
                  <c:v>2871</c:v>
                </c:pt>
                <c:pt idx="3">
                  <c:v>5826</c:v>
                </c:pt>
                <c:pt idx="4">
                  <c:v>8283</c:v>
                </c:pt>
                <c:pt idx="5">
                  <c:v>10935</c:v>
                </c:pt>
                <c:pt idx="6">
                  <c:v>14964</c:v>
                </c:pt>
                <c:pt idx="7">
                  <c:v>16008</c:v>
                </c:pt>
                <c:pt idx="8">
                  <c:v>17121</c:v>
                </c:pt>
                <c:pt idx="9">
                  <c:v>18840</c:v>
                </c:pt>
                <c:pt idx="10">
                  <c:v>19662</c:v>
                </c:pt>
                <c:pt idx="11">
                  <c:v>20373</c:v>
                </c:pt>
                <c:pt idx="12">
                  <c:v>21000</c:v>
                </c:pt>
                <c:pt idx="13">
                  <c:v>21618</c:v>
                </c:pt>
                <c:pt idx="14">
                  <c:v>22071</c:v>
                </c:pt>
                <c:pt idx="15">
                  <c:v>22500</c:v>
                </c:pt>
                <c:pt idx="16">
                  <c:v>23190</c:v>
                </c:pt>
              </c:numCache>
            </c:numRef>
          </c:val>
        </c:ser>
        <c:ser>
          <c:idx val="1"/>
          <c:order val="1"/>
          <c:tx>
            <c:strRef>
              <c:f>'Charts==&gt;'!$D$136</c:f>
              <c:strCache>
                <c:ptCount val="1"/>
                <c:pt idx="0">
                  <c:v>Líneas dedicadas para empresas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'Charts==&gt;'!$O$3:$AE$3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'Charts==&gt;'!$O$136:$AE$136</c:f>
              <c:numCache>
                <c:formatCode>#,##0_);[Red]\-#,##0_);0_);@_)</c:formatCode>
                <c:ptCount val="17"/>
                <c:pt idx="0">
                  <c:v>54653</c:v>
                </c:pt>
                <c:pt idx="1">
                  <c:v>58821</c:v>
                </c:pt>
                <c:pt idx="2">
                  <c:v>83540</c:v>
                </c:pt>
                <c:pt idx="3">
                  <c:v>86046.2</c:v>
                </c:pt>
                <c:pt idx="4">
                  <c:v>88627.585999999996</c:v>
                </c:pt>
                <c:pt idx="5">
                  <c:v>91286.413579999993</c:v>
                </c:pt>
                <c:pt idx="6">
                  <c:v>94025.0059874</c:v>
                </c:pt>
                <c:pt idx="7">
                  <c:v>96845.756167022002</c:v>
                </c:pt>
                <c:pt idx="8">
                  <c:v>99751.128852032663</c:v>
                </c:pt>
                <c:pt idx="9">
                  <c:v>102743.66271759364</c:v>
                </c:pt>
                <c:pt idx="10">
                  <c:v>105825.97259912145</c:v>
                </c:pt>
                <c:pt idx="11">
                  <c:v>109000.75177709509</c:v>
                </c:pt>
                <c:pt idx="12">
                  <c:v>112270.77433040795</c:v>
                </c:pt>
                <c:pt idx="13">
                  <c:v>115638.89756032018</c:v>
                </c:pt>
                <c:pt idx="14">
                  <c:v>119108.0644871298</c:v>
                </c:pt>
                <c:pt idx="15">
                  <c:v>122681.30642174369</c:v>
                </c:pt>
                <c:pt idx="16">
                  <c:v>126361.745614396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2512064"/>
        <c:axId val="-1662520768"/>
      </c:barChart>
      <c:catAx>
        <c:axId val="-166251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2520768"/>
        <c:crosses val="autoZero"/>
        <c:auto val="1"/>
        <c:lblAlgn val="ctr"/>
        <c:lblOffset val="100"/>
        <c:noMultiLvlLbl val="0"/>
      </c:catAx>
      <c:valAx>
        <c:axId val="-1662520768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Líneas (miles)</a:t>
                </a:r>
              </a:p>
            </c:rich>
          </c:tx>
          <c:overlay val="0"/>
        </c:title>
        <c:numFmt formatCode="#,##0_);[Red]\-#,##0_);0_);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12064"/>
        <c:crosses val="autoZero"/>
        <c:crossBetween val="between"/>
        <c:dispUnits>
          <c:builtInUnit val="thousands"/>
        </c:dispUnits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.1687099000265416"/>
          <c:y val="0.81492203885473213"/>
          <c:w val="0.73748633106254979"/>
          <c:h val="0.1789896810843850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'Charts==&gt;'!$D$142</c:f>
              <c:strCache>
                <c:ptCount val="1"/>
                <c:pt idx="0">
                  <c:v>Fijo local</c:v>
                </c:pt>
              </c:strCache>
            </c:strRef>
          </c:tx>
          <c:spPr>
            <a:solidFill>
              <a:srgbClr val="221F7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'Charts==&gt;'!$Q$3:$AJ$3</c:f>
              <c:numCache>
                <c:formatCode>General</c:formatCode>
                <c:ptCount val="2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</c:numCache>
            </c:numRef>
          </c:cat>
          <c:val>
            <c:numRef>
              <c:f>'Charts==&gt;'!$Q$142:$AJ$142</c:f>
              <c:numCache>
                <c:formatCode>#,##0_);[Red]\-#,##0_);0_);@_)</c:formatCode>
                <c:ptCount val="20"/>
                <c:pt idx="0">
                  <c:v>96279689833.333954</c:v>
                </c:pt>
                <c:pt idx="1">
                  <c:v>83511319281.885345</c:v>
                </c:pt>
                <c:pt idx="2">
                  <c:v>73370980104.790894</c:v>
                </c:pt>
                <c:pt idx="3">
                  <c:v>62402552911.83287</c:v>
                </c:pt>
                <c:pt idx="4">
                  <c:v>56704729615.324768</c:v>
                </c:pt>
                <c:pt idx="5">
                  <c:v>52288451389.795761</c:v>
                </c:pt>
                <c:pt idx="6">
                  <c:v>50693144777.538033</c:v>
                </c:pt>
                <c:pt idx="7">
                  <c:v>49435147094.039078</c:v>
                </c:pt>
                <c:pt idx="8">
                  <c:v>48559895987.844345</c:v>
                </c:pt>
                <c:pt idx="9">
                  <c:v>48013595218.389679</c:v>
                </c:pt>
                <c:pt idx="10">
                  <c:v>47522392813.961739</c:v>
                </c:pt>
                <c:pt idx="11">
                  <c:v>47056127995.81263</c:v>
                </c:pt>
                <c:pt idx="12">
                  <c:v>46662122404.872299</c:v>
                </c:pt>
                <c:pt idx="13">
                  <c:v>46262348234.308762</c:v>
                </c:pt>
                <c:pt idx="14">
                  <c:v>45851761738.074036</c:v>
                </c:pt>
                <c:pt idx="15">
                  <c:v>46330021036.047714</c:v>
                </c:pt>
                <c:pt idx="16">
                  <c:v>46880361914.566299</c:v>
                </c:pt>
                <c:pt idx="17">
                  <c:v>47422354146.951584</c:v>
                </c:pt>
                <c:pt idx="18">
                  <c:v>47957682939.077271</c:v>
                </c:pt>
                <c:pt idx="19">
                  <c:v>48481373901.990585</c:v>
                </c:pt>
              </c:numCache>
            </c:numRef>
          </c:val>
        </c:ser>
        <c:ser>
          <c:idx val="2"/>
          <c:order val="1"/>
          <c:tx>
            <c:strRef>
              <c:f>'Charts==&gt;'!$D$143</c:f>
              <c:strCache>
                <c:ptCount val="1"/>
                <c:pt idx="0">
                  <c:v>Fijo nacional</c:v>
                </c:pt>
              </c:strCache>
            </c:strRef>
          </c:tx>
          <c:spPr>
            <a:solidFill>
              <a:srgbClr val="C4D0E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'Charts==&gt;'!$Q$3:$AJ$3</c:f>
              <c:numCache>
                <c:formatCode>General</c:formatCode>
                <c:ptCount val="2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</c:numCache>
            </c:numRef>
          </c:cat>
          <c:val>
            <c:numRef>
              <c:f>'Charts==&gt;'!$Q$143:$AJ$143</c:f>
              <c:numCache>
                <c:formatCode>#,##0_);[Red]\-#,##0_);0_);@_)</c:formatCode>
                <c:ptCount val="20"/>
                <c:pt idx="0">
                  <c:v>32617649525.480946</c:v>
                </c:pt>
                <c:pt idx="1">
                  <c:v>33971054075.57732</c:v>
                </c:pt>
                <c:pt idx="2">
                  <c:v>34331637603.83482</c:v>
                </c:pt>
                <c:pt idx="3">
                  <c:v>33403834082.518044</c:v>
                </c:pt>
                <c:pt idx="4">
                  <c:v>34074571430.956436</c:v>
                </c:pt>
                <c:pt idx="5">
                  <c:v>35510058473.371513</c:v>
                </c:pt>
                <c:pt idx="6">
                  <c:v>35880555630.57814</c:v>
                </c:pt>
                <c:pt idx="7">
                  <c:v>36341778887.485809</c:v>
                </c:pt>
                <c:pt idx="8">
                  <c:v>36835734552.807533</c:v>
                </c:pt>
                <c:pt idx="9">
                  <c:v>37409083959.145638</c:v>
                </c:pt>
                <c:pt idx="10">
                  <c:v>37900921314.766258</c:v>
                </c:pt>
                <c:pt idx="11">
                  <c:v>38341935218.687096</c:v>
                </c:pt>
                <c:pt idx="12">
                  <c:v>38688328919.342178</c:v>
                </c:pt>
                <c:pt idx="13">
                  <c:v>39019037360.586746</c:v>
                </c:pt>
                <c:pt idx="14">
                  <c:v>39332559055.047768</c:v>
                </c:pt>
                <c:pt idx="15">
                  <c:v>39765931553.959938</c:v>
                </c:pt>
                <c:pt idx="16">
                  <c:v>40142490134.232796</c:v>
                </c:pt>
                <c:pt idx="17">
                  <c:v>40511109172.038582</c:v>
                </c:pt>
                <c:pt idx="18">
                  <c:v>40872584707.830978</c:v>
                </c:pt>
                <c:pt idx="19">
                  <c:v>41224045749.41259</c:v>
                </c:pt>
              </c:numCache>
            </c:numRef>
          </c:val>
        </c:ser>
        <c:ser>
          <c:idx val="3"/>
          <c:order val="2"/>
          <c:tx>
            <c:strRef>
              <c:f>'Charts==&gt;'!$D$144</c:f>
              <c:strCache>
                <c:ptCount val="1"/>
                <c:pt idx="0">
                  <c:v>Fijo internacional</c:v>
                </c:pt>
              </c:strCache>
            </c:strRef>
          </c:tx>
          <c:spPr>
            <a:solidFill>
              <a:srgbClr val="0067B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'Charts==&gt;'!$Q$3:$AJ$3</c:f>
              <c:numCache>
                <c:formatCode>General</c:formatCode>
                <c:ptCount val="2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</c:numCache>
            </c:numRef>
          </c:cat>
          <c:val>
            <c:numRef>
              <c:f>'Charts==&gt;'!$Q$144:$AJ$144</c:f>
              <c:numCache>
                <c:formatCode>#,##0_);[Red]\-#,##0_);0_);@_)</c:formatCode>
                <c:ptCount val="20"/>
                <c:pt idx="0">
                  <c:v>2804525230</c:v>
                </c:pt>
                <c:pt idx="1">
                  <c:v>3173872067</c:v>
                </c:pt>
                <c:pt idx="2">
                  <c:v>3096156324</c:v>
                </c:pt>
                <c:pt idx="3">
                  <c:v>3125405339.0000005</c:v>
                </c:pt>
                <c:pt idx="4">
                  <c:v>3507238642</c:v>
                </c:pt>
                <c:pt idx="5">
                  <c:v>3734898969.0357313</c:v>
                </c:pt>
                <c:pt idx="6">
                  <c:v>3682796267.3148837</c:v>
                </c:pt>
                <c:pt idx="7">
                  <c:v>3648901933.697289</c:v>
                </c:pt>
                <c:pt idx="8">
                  <c:v>3632681841.223805</c:v>
                </c:pt>
                <c:pt idx="9">
                  <c:v>3633832474.9437542</c:v>
                </c:pt>
                <c:pt idx="10">
                  <c:v>3633859485.4084949</c:v>
                </c:pt>
                <c:pt idx="11">
                  <c:v>3632785325.7938795</c:v>
                </c:pt>
                <c:pt idx="12">
                  <c:v>3630759942.9005098</c:v>
                </c:pt>
                <c:pt idx="13">
                  <c:v>3627821925.8244662</c:v>
                </c:pt>
                <c:pt idx="14">
                  <c:v>3623692844.0366406</c:v>
                </c:pt>
                <c:pt idx="15">
                  <c:v>3662473145.247169</c:v>
                </c:pt>
                <c:pt idx="16">
                  <c:v>3701902924.1629524</c:v>
                </c:pt>
                <c:pt idx="17">
                  <c:v>3740639812.7448816</c:v>
                </c:pt>
                <c:pt idx="18">
                  <c:v>3778789361.8088479</c:v>
                </c:pt>
                <c:pt idx="19">
                  <c:v>3816017833.2764363</c:v>
                </c:pt>
              </c:numCache>
            </c:numRef>
          </c:val>
        </c:ser>
        <c:ser>
          <c:idx val="0"/>
          <c:order val="3"/>
          <c:tx>
            <c:strRef>
              <c:f>'Charts==&gt;'!$D$141</c:f>
              <c:strCache>
                <c:ptCount val="1"/>
                <c:pt idx="0">
                  <c:v>Móvil</c:v>
                </c:pt>
              </c:strCache>
            </c:strRef>
          </c:tx>
          <c:spPr>
            <a:solidFill>
              <a:srgbClr val="29AE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'Charts==&gt;'!$Q$3:$AJ$3</c:f>
              <c:numCache>
                <c:formatCode>General</c:formatCode>
                <c:ptCount val="2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</c:numCache>
            </c:numRef>
          </c:cat>
          <c:val>
            <c:numRef>
              <c:f>'Charts==&gt;'!$Q$141:$AJ$141</c:f>
              <c:numCache>
                <c:formatCode>#,##0_);[Red]\-#,##0_);0_);@_)</c:formatCode>
                <c:ptCount val="20"/>
                <c:pt idx="0">
                  <c:v>43226437916.334824</c:v>
                </c:pt>
                <c:pt idx="1">
                  <c:v>64180041195.625687</c:v>
                </c:pt>
                <c:pt idx="2">
                  <c:v>78686284645.044739</c:v>
                </c:pt>
                <c:pt idx="3">
                  <c:v>83391330465.789276</c:v>
                </c:pt>
                <c:pt idx="4">
                  <c:v>94699930817.262329</c:v>
                </c:pt>
                <c:pt idx="5">
                  <c:v>108583659259.01213</c:v>
                </c:pt>
                <c:pt idx="6">
                  <c:v>123843557476.7379</c:v>
                </c:pt>
                <c:pt idx="7">
                  <c:v>138574724979.36682</c:v>
                </c:pt>
                <c:pt idx="8">
                  <c:v>151505459667.05228</c:v>
                </c:pt>
                <c:pt idx="9">
                  <c:v>163464642610.07874</c:v>
                </c:pt>
                <c:pt idx="10">
                  <c:v>174128028520.53479</c:v>
                </c:pt>
                <c:pt idx="11">
                  <c:v>184088131539.19693</c:v>
                </c:pt>
                <c:pt idx="12">
                  <c:v>192272790561.94705</c:v>
                </c:pt>
                <c:pt idx="13">
                  <c:v>200407207699.89792</c:v>
                </c:pt>
                <c:pt idx="14">
                  <c:v>208506906564.19116</c:v>
                </c:pt>
                <c:pt idx="15">
                  <c:v>211025956520.29437</c:v>
                </c:pt>
                <c:pt idx="16">
                  <c:v>212085662710.35535</c:v>
                </c:pt>
                <c:pt idx="17">
                  <c:v>213099202596.49844</c:v>
                </c:pt>
                <c:pt idx="18">
                  <c:v>214064204421.27029</c:v>
                </c:pt>
                <c:pt idx="19">
                  <c:v>214978804596.54272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62521312"/>
        <c:axId val="-1662514784"/>
      </c:areaChart>
      <c:catAx>
        <c:axId val="-1662521312"/>
        <c:scaling>
          <c:orientation val="minMax"/>
        </c:scaling>
        <c:delete val="0"/>
        <c:axPos val="b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25400">
            <a:solidFill>
              <a:srgbClr val="003352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s-MX"/>
          </a:p>
        </c:txPr>
        <c:crossAx val="-1662514784"/>
        <c:crosses val="autoZero"/>
        <c:auto val="1"/>
        <c:lblAlgn val="ctr"/>
        <c:lblOffset val="100"/>
        <c:noMultiLvlLbl val="0"/>
      </c:catAx>
      <c:valAx>
        <c:axId val="-1662514784"/>
        <c:scaling>
          <c:orientation val="minMax"/>
        </c:scaling>
        <c:delete val="0"/>
        <c:axPos val="l"/>
        <c:majorGridlines>
          <c:spPr>
            <a:ln w="6350">
              <a:solidFill>
                <a:srgbClr val="FFFFFF">
                  <a:lumMod val="75000"/>
                </a:srgb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Miles de millones de minutos</a:t>
                </a:r>
              </a:p>
            </c:rich>
          </c:tx>
          <c:overlay val="0"/>
        </c:title>
        <c:numFmt formatCode="#,##0_);[Red]\-#,##0_);0_);@_)" sourceLinked="1"/>
        <c:majorTickMark val="cross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-1662521312"/>
        <c:crosses val="autoZero"/>
        <c:crossBetween val="midCat"/>
        <c:dispUnits>
          <c:builtInUnit val="billions"/>
        </c:dispUnits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>
          <a:solidFill>
            <a:srgbClr val="003352"/>
          </a:solidFill>
          <a:latin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3055555555555554" top="0.75" bottom="2.4861111111111112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69444444444444442" right="6.2361111111111107" top="0.75" bottom="5.12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4200525" cy="4505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4257675" cy="2085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Lezama/AppData/Local/Microsoft/Windows/Temporary%20Internet%20Files/Content.Outlook/3TK5KPXK/Movil%2020111021%201430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m&#243;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Gráfico1"/>
      <sheetName val="Lists"/>
      <sheetName val="Hipotetico"/>
      <sheetName val="Market"/>
      <sheetName val="Asset_inputs"/>
      <sheetName val="Gráfico2"/>
      <sheetName val="Coverage"/>
      <sheetName val="Network_design_inputs"/>
      <sheetName val="Gráfico3"/>
      <sheetName val="Demand_Subs_Calc"/>
      <sheetName val="Gráfico4"/>
      <sheetName val="Geotypes"/>
      <sheetName val="Gráfico5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Gráfico6"/>
      <sheetName val="Unit_Opex"/>
      <sheetName val="Total_Opex"/>
      <sheetName val="Gráfico7"/>
      <sheetName val="Discount factors"/>
      <sheetName val="ED"/>
      <sheetName val="Gráfico8"/>
      <sheetName val="plusLRAIC"/>
      <sheetName val="Results_mobile"/>
      <sheetName val="Gráfico9"/>
      <sheetName val="Gráfico10"/>
      <sheetName val="Gráfico11"/>
      <sheetName val="LRAIC-debug"/>
      <sheetName val="Callibration"/>
      <sheetName val="Gráfico12"/>
      <sheetName val="Gráfico13"/>
      <sheetName val="Er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8">
          <cell r="J28">
            <v>370</v>
          </cell>
          <cell r="K28">
            <v>886</v>
          </cell>
          <cell r="L28">
            <v>1634</v>
          </cell>
          <cell r="M28">
            <v>2076</v>
          </cell>
          <cell r="N28">
            <v>2457</v>
          </cell>
          <cell r="O28">
            <v>3525</v>
          </cell>
          <cell r="P28">
            <v>3765</v>
          </cell>
          <cell r="Q28">
            <v>4021</v>
          </cell>
          <cell r="R28">
            <v>4254</v>
          </cell>
          <cell r="S28">
            <v>4444</v>
          </cell>
          <cell r="T28">
            <v>4606</v>
          </cell>
          <cell r="U28">
            <v>4757</v>
          </cell>
          <cell r="V28">
            <v>4914</v>
          </cell>
          <cell r="W28">
            <v>5033</v>
          </cell>
          <cell r="X28">
            <v>5146</v>
          </cell>
          <cell r="Y28">
            <v>5314</v>
          </cell>
          <cell r="Z28">
            <v>5363</v>
          </cell>
          <cell r="AA28">
            <v>5392</v>
          </cell>
          <cell r="AB28">
            <v>5415</v>
          </cell>
          <cell r="AC28">
            <v>5439</v>
          </cell>
          <cell r="AD28">
            <v>5464</v>
          </cell>
          <cell r="AE28">
            <v>5485</v>
          </cell>
          <cell r="AF28">
            <v>5506</v>
          </cell>
          <cell r="AG28">
            <v>5524</v>
          </cell>
          <cell r="AH28">
            <v>5539</v>
          </cell>
          <cell r="AI28">
            <v>5557</v>
          </cell>
          <cell r="AJ28">
            <v>5570</v>
          </cell>
          <cell r="AK28">
            <v>5582</v>
          </cell>
          <cell r="AL28">
            <v>5596</v>
          </cell>
          <cell r="AM28">
            <v>5606</v>
          </cell>
          <cell r="AN28">
            <v>5612</v>
          </cell>
          <cell r="AO28">
            <v>5620</v>
          </cell>
          <cell r="AP28">
            <v>5623</v>
          </cell>
          <cell r="AQ28">
            <v>5629</v>
          </cell>
          <cell r="AR28">
            <v>5631</v>
          </cell>
          <cell r="AS28">
            <v>5632</v>
          </cell>
          <cell r="AT28">
            <v>5632</v>
          </cell>
          <cell r="AU28">
            <v>5631</v>
          </cell>
          <cell r="AV28">
            <v>5628</v>
          </cell>
          <cell r="AW28">
            <v>5622</v>
          </cell>
          <cell r="AX28">
            <v>5619</v>
          </cell>
          <cell r="AY28">
            <v>5611</v>
          </cell>
          <cell r="AZ28">
            <v>5602</v>
          </cell>
          <cell r="BA28">
            <v>5592</v>
          </cell>
          <cell r="BB28">
            <v>5586</v>
          </cell>
          <cell r="BC28">
            <v>5580</v>
          </cell>
          <cell r="BD28">
            <v>5576</v>
          </cell>
          <cell r="BE28">
            <v>5570</v>
          </cell>
          <cell r="BF28">
            <v>5566</v>
          </cell>
        </row>
        <row r="29">
          <cell r="J29">
            <v>0</v>
          </cell>
          <cell r="K29">
            <v>44</v>
          </cell>
          <cell r="L29">
            <v>201</v>
          </cell>
          <cell r="M29">
            <v>486</v>
          </cell>
          <cell r="N29">
            <v>906</v>
          </cell>
          <cell r="O29">
            <v>1073</v>
          </cell>
          <cell r="P29">
            <v>1144</v>
          </cell>
          <cell r="Q29">
            <v>1221</v>
          </cell>
          <cell r="R29">
            <v>1525</v>
          </cell>
          <cell r="S29">
            <v>1581</v>
          </cell>
          <cell r="T29">
            <v>1631</v>
          </cell>
          <cell r="U29">
            <v>1670</v>
          </cell>
          <cell r="V29">
            <v>1702</v>
          </cell>
          <cell r="W29">
            <v>1723</v>
          </cell>
          <cell r="X29">
            <v>1744</v>
          </cell>
          <cell r="Y29">
            <v>1785</v>
          </cell>
          <cell r="Z29">
            <v>1805</v>
          </cell>
          <cell r="AA29">
            <v>1811</v>
          </cell>
          <cell r="AB29">
            <v>1815</v>
          </cell>
          <cell r="AC29">
            <v>1821</v>
          </cell>
          <cell r="AD29">
            <v>1825</v>
          </cell>
          <cell r="AE29">
            <v>1830</v>
          </cell>
          <cell r="AF29">
            <v>1834</v>
          </cell>
          <cell r="AG29">
            <v>1837</v>
          </cell>
          <cell r="AH29">
            <v>1841</v>
          </cell>
          <cell r="AI29">
            <v>1844</v>
          </cell>
          <cell r="AJ29">
            <v>1855</v>
          </cell>
          <cell r="AK29">
            <v>1858</v>
          </cell>
          <cell r="AL29">
            <v>1859</v>
          </cell>
          <cell r="AM29">
            <v>1862</v>
          </cell>
          <cell r="AN29">
            <v>1864</v>
          </cell>
          <cell r="AO29">
            <v>1865</v>
          </cell>
          <cell r="AP29">
            <v>1867</v>
          </cell>
          <cell r="AQ29">
            <v>1867</v>
          </cell>
          <cell r="AR29">
            <v>1867</v>
          </cell>
          <cell r="AS29">
            <v>1867</v>
          </cell>
          <cell r="AT29">
            <v>1867</v>
          </cell>
          <cell r="AU29">
            <v>1867</v>
          </cell>
          <cell r="AV29">
            <v>1867</v>
          </cell>
          <cell r="AW29">
            <v>1865</v>
          </cell>
          <cell r="AX29">
            <v>1865</v>
          </cell>
          <cell r="AY29">
            <v>1864</v>
          </cell>
          <cell r="AZ29">
            <v>1861</v>
          </cell>
          <cell r="BA29">
            <v>1859</v>
          </cell>
          <cell r="BB29">
            <v>1858</v>
          </cell>
          <cell r="BC29">
            <v>1856</v>
          </cell>
          <cell r="BD29">
            <v>1856</v>
          </cell>
          <cell r="BE29">
            <v>1855</v>
          </cell>
          <cell r="BF29">
            <v>1854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J31">
            <v>0</v>
          </cell>
          <cell r="K31">
            <v>27</v>
          </cell>
          <cell r="L31">
            <v>107</v>
          </cell>
          <cell r="M31">
            <v>199</v>
          </cell>
          <cell r="N31">
            <v>282</v>
          </cell>
          <cell r="O31">
            <v>390</v>
          </cell>
          <cell r="P31">
            <v>427</v>
          </cell>
          <cell r="Q31">
            <v>465</v>
          </cell>
          <cell r="R31">
            <v>501</v>
          </cell>
          <cell r="S31">
            <v>529</v>
          </cell>
          <cell r="T31">
            <v>554</v>
          </cell>
          <cell r="U31">
            <v>573</v>
          </cell>
          <cell r="V31">
            <v>590</v>
          </cell>
          <cell r="W31">
            <v>601</v>
          </cell>
          <cell r="X31">
            <v>610</v>
          </cell>
          <cell r="Y31">
            <v>631</v>
          </cell>
          <cell r="Z31">
            <v>637</v>
          </cell>
          <cell r="AA31">
            <v>640</v>
          </cell>
          <cell r="AB31">
            <v>642</v>
          </cell>
          <cell r="AC31">
            <v>645</v>
          </cell>
          <cell r="AD31">
            <v>647</v>
          </cell>
          <cell r="AE31">
            <v>649</v>
          </cell>
          <cell r="AF31">
            <v>651</v>
          </cell>
          <cell r="AG31">
            <v>653</v>
          </cell>
          <cell r="AH31">
            <v>655</v>
          </cell>
          <cell r="AI31">
            <v>657</v>
          </cell>
          <cell r="AJ31">
            <v>658</v>
          </cell>
          <cell r="AK31">
            <v>660</v>
          </cell>
          <cell r="AL31">
            <v>661</v>
          </cell>
          <cell r="AM31">
            <v>662</v>
          </cell>
          <cell r="AN31">
            <v>663</v>
          </cell>
          <cell r="AO31">
            <v>663</v>
          </cell>
          <cell r="AP31">
            <v>664</v>
          </cell>
          <cell r="AQ31">
            <v>664</v>
          </cell>
          <cell r="AR31">
            <v>664</v>
          </cell>
          <cell r="AS31">
            <v>664</v>
          </cell>
          <cell r="AT31">
            <v>664</v>
          </cell>
          <cell r="AU31">
            <v>664</v>
          </cell>
          <cell r="AV31">
            <v>664</v>
          </cell>
          <cell r="AW31">
            <v>664</v>
          </cell>
          <cell r="AX31">
            <v>663</v>
          </cell>
          <cell r="AY31">
            <v>662</v>
          </cell>
          <cell r="AZ31">
            <v>661</v>
          </cell>
          <cell r="BA31">
            <v>660</v>
          </cell>
          <cell r="BB31">
            <v>660</v>
          </cell>
          <cell r="BC31">
            <v>659</v>
          </cell>
          <cell r="BD31">
            <v>659</v>
          </cell>
          <cell r="BE31">
            <v>658</v>
          </cell>
          <cell r="BF31">
            <v>658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6" tint="-0.499984740745262"/>
    <outlinePr summaryBelow="0"/>
    <pageSetUpPr autoPageBreaks="0"/>
  </sheetPr>
  <dimension ref="A1:D85"/>
  <sheetViews>
    <sheetView showGridLines="0" tabSelected="1" workbookViewId="0">
      <selection activeCell="B6" sqref="B6"/>
    </sheetView>
  </sheetViews>
  <sheetFormatPr baseColWidth="10" defaultColWidth="12.7109375" defaultRowHeight="12"/>
  <cols>
    <col min="1" max="1" width="16.7109375" style="28" customWidth="1"/>
    <col min="2" max="2" width="72.5703125" style="28" bestFit="1" customWidth="1"/>
    <col min="3" max="3" width="16.7109375" style="28" customWidth="1"/>
    <col min="4" max="4" width="62.7109375" style="28" customWidth="1"/>
  </cols>
  <sheetData>
    <row r="1" spans="1:4" s="38" customFormat="1" ht="33.75" customHeight="1">
      <c r="B1" s="39" t="str">
        <f>Workbook.Title</f>
        <v>Modelo de demanda de Mercado para el IFT</v>
      </c>
    </row>
    <row r="2" spans="1:4" s="42" customFormat="1" ht="12" customHeight="1"/>
    <row r="3" spans="1:4" s="2" customFormat="1" ht="18">
      <c r="A3" s="26" t="s">
        <v>82</v>
      </c>
    </row>
    <row r="4" spans="1:4" ht="6" customHeight="1">
      <c r="A4"/>
      <c r="B4"/>
      <c r="C4"/>
      <c r="D4"/>
    </row>
    <row r="5" spans="1:4">
      <c r="A5" s="27" t="s">
        <v>649</v>
      </c>
      <c r="B5" s="28" t="s">
        <v>686</v>
      </c>
      <c r="C5"/>
      <c r="D5"/>
    </row>
    <row r="6" spans="1:4">
      <c r="A6" s="27" t="s">
        <v>650</v>
      </c>
      <c r="B6" s="35" t="s">
        <v>97</v>
      </c>
      <c r="C6"/>
      <c r="D6"/>
    </row>
    <row r="7" spans="1:4">
      <c r="A7"/>
      <c r="B7"/>
      <c r="C7"/>
      <c r="D7"/>
    </row>
    <row r="8" spans="1:4">
      <c r="A8" s="27" t="s">
        <v>642</v>
      </c>
      <c r="B8" s="28" t="s">
        <v>657</v>
      </c>
      <c r="C8"/>
      <c r="D8"/>
    </row>
    <row r="9" spans="1:4">
      <c r="A9" s="27" t="s">
        <v>643</v>
      </c>
      <c r="B9" s="28" t="s">
        <v>640</v>
      </c>
      <c r="C9"/>
      <c r="D9"/>
    </row>
    <row r="10" spans="1:4" hidden="1">
      <c r="A10" s="27"/>
      <c r="B10" s="28" t="s">
        <v>644</v>
      </c>
      <c r="C10"/>
      <c r="D10"/>
    </row>
    <row r="11" spans="1:4" hidden="1">
      <c r="A11" s="27"/>
      <c r="B11" s="28" t="s">
        <v>645</v>
      </c>
      <c r="C11"/>
      <c r="D11"/>
    </row>
    <row r="12" spans="1:4" hidden="1">
      <c r="A12" s="27"/>
      <c r="B12" s="28" t="s">
        <v>646</v>
      </c>
      <c r="C12"/>
      <c r="D12"/>
    </row>
    <row r="13" spans="1:4" hidden="1">
      <c r="A13" s="27"/>
      <c r="B13" s="28" t="s">
        <v>640</v>
      </c>
      <c r="C13"/>
      <c r="D13"/>
    </row>
    <row r="14" spans="1:4">
      <c r="A14" s="27" t="s">
        <v>647</v>
      </c>
      <c r="B14" s="35" t="s">
        <v>641</v>
      </c>
      <c r="C14"/>
      <c r="D14"/>
    </row>
    <row r="15" spans="1:4">
      <c r="A15" s="27" t="s">
        <v>86</v>
      </c>
      <c r="B15" s="254" t="s">
        <v>648</v>
      </c>
      <c r="C15"/>
      <c r="D15"/>
    </row>
    <row r="16" spans="1:4">
      <c r="A16"/>
      <c r="B16"/>
      <c r="C16"/>
      <c r="D16"/>
    </row>
    <row r="17" spans="1:4" s="2" customFormat="1" ht="18">
      <c r="A17" s="26" t="s">
        <v>83</v>
      </c>
    </row>
    <row r="18" spans="1:4" ht="6" customHeight="1">
      <c r="A18"/>
      <c r="B18"/>
      <c r="C18"/>
      <c r="D18"/>
    </row>
    <row r="19" spans="1:4" ht="15.75">
      <c r="A19" s="3" t="s">
        <v>47</v>
      </c>
      <c r="B19" s="3" t="s">
        <v>48</v>
      </c>
      <c r="C19" s="3" t="s">
        <v>49</v>
      </c>
      <c r="D19" s="3" t="s">
        <v>50</v>
      </c>
    </row>
    <row r="20" spans="1:4">
      <c r="A20" s="28" t="s">
        <v>83</v>
      </c>
      <c r="B20" s="28" t="s">
        <v>83</v>
      </c>
      <c r="C20" s="28" t="s">
        <v>640</v>
      </c>
    </row>
    <row r="21" spans="1:4">
      <c r="A21" s="28" t="s">
        <v>84</v>
      </c>
      <c r="B21" s="28" t="s">
        <v>85</v>
      </c>
      <c r="C21" s="28" t="s">
        <v>640</v>
      </c>
    </row>
    <row r="22" spans="1:4">
      <c r="A22" s="28" t="s">
        <v>115</v>
      </c>
      <c r="B22" s="28" t="s">
        <v>98</v>
      </c>
      <c r="C22" s="28" t="s">
        <v>640</v>
      </c>
    </row>
    <row r="23" spans="1:4">
      <c r="A23" s="28" t="s">
        <v>99</v>
      </c>
      <c r="B23" s="28" t="s">
        <v>100</v>
      </c>
      <c r="C23" s="28" t="s">
        <v>640</v>
      </c>
      <c r="D23"/>
    </row>
    <row r="24" spans="1:4">
      <c r="A24" s="58" t="s">
        <v>45</v>
      </c>
      <c r="B24" s="28" t="s">
        <v>16</v>
      </c>
      <c r="C24" s="28" t="s">
        <v>640</v>
      </c>
    </row>
    <row r="25" spans="1:4">
      <c r="A25" s="58" t="s">
        <v>17</v>
      </c>
      <c r="B25" s="28" t="s">
        <v>18</v>
      </c>
      <c r="C25" s="28" t="s">
        <v>640</v>
      </c>
    </row>
    <row r="26" spans="1:4">
      <c r="A26" s="28" t="s">
        <v>54</v>
      </c>
      <c r="B26" s="28" t="s">
        <v>101</v>
      </c>
      <c r="C26" s="28" t="s">
        <v>640</v>
      </c>
    </row>
    <row r="27" spans="1:4">
      <c r="A27" s="28" t="s">
        <v>102</v>
      </c>
      <c r="B27" s="28" t="s">
        <v>103</v>
      </c>
      <c r="C27" s="28" t="s">
        <v>640</v>
      </c>
    </row>
    <row r="28" spans="1:4" ht="12.75" thickBot="1">
      <c r="A28" s="28" t="s">
        <v>66</v>
      </c>
      <c r="B28" s="28" t="s">
        <v>104</v>
      </c>
      <c r="C28" s="28" t="s">
        <v>640</v>
      </c>
    </row>
    <row r="29" spans="1:4">
      <c r="A29" s="34" t="s">
        <v>96</v>
      </c>
      <c r="B29" s="33"/>
      <c r="C29" s="33"/>
      <c r="D29" s="33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</sheetData>
  <phoneticPr fontId="0" type="noConversion"/>
  <dataValidations count="1">
    <dataValidation type="list" allowBlank="1" sqref="B9 C20:C28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6" tint="-0.499984740745262"/>
    <pageSetUpPr autoPageBreaks="0"/>
  </sheetPr>
  <dimension ref="A1:D12"/>
  <sheetViews>
    <sheetView showGridLines="0" workbookViewId="0"/>
  </sheetViews>
  <sheetFormatPr baseColWidth="10" defaultColWidth="12.7109375" defaultRowHeight="12"/>
  <cols>
    <col min="1" max="1" width="16.710937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43" customFormat="1" ht="33.75" customHeight="1">
      <c r="C1" s="44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8">
      <c r="A3" s="26" t="s">
        <v>82</v>
      </c>
    </row>
    <row r="4" spans="1:4" ht="6" customHeight="1">
      <c r="A4"/>
      <c r="B4"/>
      <c r="C4"/>
      <c r="D4"/>
    </row>
    <row r="5" spans="1:4">
      <c r="A5" s="27" t="s">
        <v>80</v>
      </c>
      <c r="B5" s="28" t="str">
        <f>Workbook.Title</f>
        <v>Modelo de demanda de Mercado para el IFT</v>
      </c>
      <c r="C5"/>
      <c r="D5"/>
    </row>
    <row r="6" spans="1:4">
      <c r="A6" s="27" t="s">
        <v>79</v>
      </c>
      <c r="B6" s="28" t="str">
        <f>Workbook.Objective</f>
        <v>Derive subscriber and traffic forecasts to be inputted into the network and cost modules</v>
      </c>
      <c r="C6"/>
      <c r="D6"/>
    </row>
    <row r="7" spans="1:4">
      <c r="A7"/>
      <c r="B7"/>
      <c r="C7"/>
      <c r="D7"/>
    </row>
    <row r="8" spans="1:4">
      <c r="A8" s="27" t="s">
        <v>78</v>
      </c>
      <c r="B8" t="str">
        <f>Workbook.Version</f>
        <v>Final</v>
      </c>
      <c r="D8"/>
    </row>
    <row r="9" spans="1:4">
      <c r="A9" s="27" t="s">
        <v>49</v>
      </c>
      <c r="B9" s="28" t="str">
        <f>Workbook.Status</f>
        <v>Aprobado para publicación</v>
      </c>
      <c r="C9"/>
      <c r="D9"/>
    </row>
    <row r="10" spans="1:4">
      <c r="A10" s="27" t="s">
        <v>81</v>
      </c>
      <c r="B10" s="28" t="str">
        <f>Workbook.Author</f>
        <v>Guillermo Fernández Castellanos</v>
      </c>
      <c r="C10"/>
      <c r="D10"/>
    </row>
    <row r="11" spans="1:4">
      <c r="A11" s="27" t="s">
        <v>86</v>
      </c>
      <c r="B11" s="28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6" tint="-0.499984740745262"/>
    <outlinePr summaryBelow="0"/>
    <pageSetUpPr autoPageBreaks="0" fitToPage="1"/>
  </sheetPr>
  <dimension ref="A1:F31"/>
  <sheetViews>
    <sheetView showGridLines="0" workbookViewId="0"/>
  </sheetViews>
  <sheetFormatPr baseColWidth="10" defaultColWidth="12.7109375" defaultRowHeight="12"/>
  <cols>
    <col min="1" max="1" width="2.7109375" style="254" customWidth="1"/>
    <col min="2" max="2" width="26.7109375" style="254" customWidth="1"/>
    <col min="3" max="16384" width="12.7109375" style="254"/>
  </cols>
  <sheetData>
    <row r="1" spans="1:5" s="36" customFormat="1" ht="33.75" customHeight="1">
      <c r="C1" s="40" t="s">
        <v>526</v>
      </c>
    </row>
    <row r="3" spans="1:5" ht="18">
      <c r="A3" s="6" t="s">
        <v>75</v>
      </c>
    </row>
    <row r="5" spans="1:5">
      <c r="B5" s="22" t="s">
        <v>62</v>
      </c>
      <c r="C5" s="7">
        <v>100</v>
      </c>
      <c r="D5" s="15" t="s">
        <v>51</v>
      </c>
      <c r="E5" s="254" t="s">
        <v>71</v>
      </c>
    </row>
    <row r="7" spans="1:5">
      <c r="B7" s="5" t="s">
        <v>63</v>
      </c>
      <c r="C7" s="9">
        <v>100</v>
      </c>
      <c r="D7" s="15" t="s">
        <v>51</v>
      </c>
      <c r="E7" s="254" t="s">
        <v>70</v>
      </c>
    </row>
    <row r="9" spans="1:5">
      <c r="B9" s="5" t="s">
        <v>73</v>
      </c>
      <c r="C9" s="21">
        <v>100</v>
      </c>
      <c r="D9" s="15" t="s">
        <v>51</v>
      </c>
      <c r="E9" s="254" t="s">
        <v>74</v>
      </c>
    </row>
    <row r="11" spans="1:5">
      <c r="B11" s="5" t="s">
        <v>64</v>
      </c>
      <c r="C11" s="8">
        <v>100</v>
      </c>
      <c r="D11" s="15" t="s">
        <v>52</v>
      </c>
      <c r="E11" s="254" t="s">
        <v>72</v>
      </c>
    </row>
    <row r="13" spans="1:5">
      <c r="B13" s="5" t="s">
        <v>65</v>
      </c>
      <c r="C13" s="10">
        <v>100</v>
      </c>
      <c r="D13" s="15" t="s">
        <v>52</v>
      </c>
      <c r="E13" s="254" t="s">
        <v>94</v>
      </c>
    </row>
    <row r="15" spans="1:5">
      <c r="B15" s="5" t="s">
        <v>91</v>
      </c>
      <c r="C15" s="29">
        <v>100</v>
      </c>
      <c r="D15" s="15" t="s">
        <v>52</v>
      </c>
      <c r="E15" s="254" t="s">
        <v>92</v>
      </c>
    </row>
    <row r="17" spans="1:6" ht="18" hidden="1">
      <c r="A17" s="6" t="s">
        <v>76</v>
      </c>
    </row>
    <row r="18" spans="1:6" hidden="1"/>
    <row r="19" spans="1:6" hidden="1">
      <c r="B19" s="5" t="s">
        <v>53</v>
      </c>
      <c r="C19" s="11">
        <v>100</v>
      </c>
      <c r="D19" s="15" t="s">
        <v>52</v>
      </c>
      <c r="E19" s="254" t="s">
        <v>69</v>
      </c>
    </row>
    <row r="20" spans="1:6">
      <c r="C20" s="11"/>
    </row>
    <row r="21" spans="1:6">
      <c r="B21" s="5" t="s">
        <v>77</v>
      </c>
      <c r="C21" s="31">
        <v>123.45</v>
      </c>
      <c r="E21" s="254" t="s">
        <v>527</v>
      </c>
    </row>
    <row r="23" spans="1:6">
      <c r="B23" s="5" t="s">
        <v>93</v>
      </c>
      <c r="C23" s="30">
        <v>0</v>
      </c>
      <c r="D23" s="15" t="s">
        <v>52</v>
      </c>
      <c r="E23" s="254" t="s">
        <v>528</v>
      </c>
      <c r="F23" s="20"/>
    </row>
    <row r="25" spans="1:6">
      <c r="B25" s="5" t="s">
        <v>93</v>
      </c>
      <c r="C25" s="30">
        <v>0.1</v>
      </c>
      <c r="D25" s="15" t="s">
        <v>52</v>
      </c>
      <c r="E25" s="254" t="s">
        <v>528</v>
      </c>
      <c r="F25" s="20"/>
    </row>
    <row r="27" spans="1:6">
      <c r="B27" s="5" t="s">
        <v>54</v>
      </c>
      <c r="C27" s="12">
        <v>100</v>
      </c>
      <c r="E27" s="254" t="s">
        <v>529</v>
      </c>
    </row>
    <row r="29" spans="1:6">
      <c r="B29" s="5" t="s">
        <v>67</v>
      </c>
      <c r="C29" s="18" t="s">
        <v>67</v>
      </c>
      <c r="D29" s="15" t="s">
        <v>52</v>
      </c>
      <c r="E29" s="254" t="s">
        <v>530</v>
      </c>
    </row>
    <row r="31" spans="1:6">
      <c r="B31" s="5" t="s">
        <v>55</v>
      </c>
      <c r="C31" s="13">
        <v>100</v>
      </c>
      <c r="E31" s="254" t="s">
        <v>56</v>
      </c>
    </row>
  </sheetData>
  <phoneticPr fontId="0" type="noConversion"/>
  <conditionalFormatting sqref="C25:C26">
    <cfRule type="cellIs" dxfId="42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Q31"/>
  <sheetViews>
    <sheetView showGridLines="0" workbookViewId="0">
      <selection activeCell="C9" sqref="C9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</cols>
  <sheetData>
    <row r="1" spans="1:69" s="40" customFormat="1" ht="33.75" customHeight="1">
      <c r="D1" s="49" t="s">
        <v>427</v>
      </c>
      <c r="L1" s="40" t="s">
        <v>90</v>
      </c>
    </row>
    <row r="3" spans="1:69" s="87" customFormat="1" ht="18" customHeight="1">
      <c r="A3" s="88">
        <v>1</v>
      </c>
      <c r="B3" s="88" t="s">
        <v>426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98"/>
      <c r="BP3" s="98"/>
      <c r="BQ3" s="86"/>
    </row>
    <row r="6" spans="1:69" ht="24">
      <c r="C6" s="1" t="s">
        <v>426</v>
      </c>
      <c r="D6" s="1" t="s">
        <v>430</v>
      </c>
    </row>
    <row r="7" spans="1:69">
      <c r="A7" s="2"/>
      <c r="B7" s="2" t="s">
        <v>428</v>
      </c>
      <c r="C7" s="75">
        <v>2</v>
      </c>
      <c r="D7" s="118">
        <f>1/C7</f>
        <v>0.5</v>
      </c>
      <c r="H7" s="2"/>
      <c r="I7" s="2"/>
      <c r="J7" s="2"/>
      <c r="K7" s="2"/>
      <c r="L7" s="2"/>
    </row>
    <row r="8" spans="1:69">
      <c r="B8" t="s">
        <v>429</v>
      </c>
      <c r="C8" s="75">
        <v>3</v>
      </c>
      <c r="D8" s="118">
        <f>1/C8</f>
        <v>0.33333333333333331</v>
      </c>
      <c r="E8" s="267" t="s">
        <v>667</v>
      </c>
      <c r="K8" s="23"/>
    </row>
    <row r="11" spans="1:69" s="87" customFormat="1" ht="18" customHeight="1">
      <c r="A11" s="88">
        <v>2</v>
      </c>
      <c r="B11" s="88" t="s">
        <v>434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98"/>
      <c r="BP11" s="98"/>
      <c r="BQ11" s="86"/>
    </row>
    <row r="13" spans="1:69" ht="15.75">
      <c r="B13" s="17" t="s">
        <v>433</v>
      </c>
    </row>
    <row r="15" spans="1:69">
      <c r="C15" s="1">
        <v>2004</v>
      </c>
      <c r="D15" s="1">
        <v>2005</v>
      </c>
      <c r="E15" s="1">
        <v>2006</v>
      </c>
      <c r="F15" s="1">
        <v>2007</v>
      </c>
      <c r="G15" s="1">
        <v>2008</v>
      </c>
      <c r="H15" s="1">
        <v>2009</v>
      </c>
      <c r="I15" s="1">
        <v>2010</v>
      </c>
      <c r="J15" s="1">
        <v>2011</v>
      </c>
      <c r="K15" s="1">
        <v>2012</v>
      </c>
      <c r="L15" s="1">
        <v>2013</v>
      </c>
      <c r="M15" s="1">
        <v>2014</v>
      </c>
      <c r="N15" s="1">
        <v>2015</v>
      </c>
      <c r="O15" s="1">
        <v>2016</v>
      </c>
      <c r="P15" s="1">
        <v>2017</v>
      </c>
      <c r="Q15" s="1">
        <v>2018</v>
      </c>
      <c r="R15" s="1">
        <v>2019</v>
      </c>
      <c r="S15" s="1">
        <v>2020</v>
      </c>
      <c r="T15" s="1">
        <v>2021</v>
      </c>
      <c r="U15" s="1">
        <v>2022</v>
      </c>
      <c r="V15" s="1">
        <v>2023</v>
      </c>
      <c r="W15" s="1">
        <v>2024</v>
      </c>
      <c r="X15" s="1">
        <v>2025</v>
      </c>
      <c r="Y15" s="1">
        <v>2026</v>
      </c>
      <c r="Z15" s="1">
        <v>2027</v>
      </c>
      <c r="AA15" s="1">
        <v>2028</v>
      </c>
      <c r="AB15" s="1">
        <v>2029</v>
      </c>
      <c r="AC15" s="1">
        <v>2030</v>
      </c>
      <c r="AD15" s="1">
        <v>2031</v>
      </c>
      <c r="AE15" s="1">
        <v>2032</v>
      </c>
      <c r="AF15" s="1">
        <v>2033</v>
      </c>
      <c r="AG15" s="1">
        <v>2034</v>
      </c>
      <c r="AH15" s="1">
        <v>2035</v>
      </c>
      <c r="AI15" s="1">
        <v>2036</v>
      </c>
      <c r="AJ15" s="1">
        <v>2037</v>
      </c>
      <c r="AK15" s="1">
        <v>2038</v>
      </c>
      <c r="AL15" s="1">
        <v>2039</v>
      </c>
      <c r="AM15" s="1">
        <v>2040</v>
      </c>
      <c r="AN15" s="1">
        <v>2041</v>
      </c>
      <c r="AO15" s="1">
        <v>2042</v>
      </c>
      <c r="AP15" s="1">
        <v>2043</v>
      </c>
      <c r="AQ15" s="1">
        <v>2044</v>
      </c>
      <c r="AR15" s="1">
        <v>2045</v>
      </c>
      <c r="AS15" s="1">
        <v>2046</v>
      </c>
      <c r="AT15" s="1">
        <v>2047</v>
      </c>
      <c r="AU15" s="1">
        <v>2048</v>
      </c>
      <c r="AV15" s="1">
        <v>2049</v>
      </c>
      <c r="AW15" s="1">
        <v>2050</v>
      </c>
      <c r="AX15" s="1">
        <v>2051</v>
      </c>
      <c r="AY15" s="1">
        <v>2052</v>
      </c>
      <c r="AZ15" s="1">
        <v>2053</v>
      </c>
      <c r="BA15" s="1">
        <v>2054</v>
      </c>
    </row>
    <row r="16" spans="1:69">
      <c r="B16" s="74" t="s">
        <v>431</v>
      </c>
      <c r="C16" s="99">
        <v>0</v>
      </c>
      <c r="D16" s="99">
        <v>0</v>
      </c>
      <c r="E16" s="99">
        <v>0</v>
      </c>
      <c r="F16" s="166">
        <f t="shared" ref="F16:I17" si="0">($J16-$E16)/5+E16</f>
        <v>0.1</v>
      </c>
      <c r="G16" s="166">
        <f t="shared" si="0"/>
        <v>0.2</v>
      </c>
      <c r="H16" s="166">
        <f t="shared" si="0"/>
        <v>0.30000000000000004</v>
      </c>
      <c r="I16" s="166">
        <f t="shared" si="0"/>
        <v>0.4</v>
      </c>
      <c r="J16" s="66">
        <f>D7</f>
        <v>0.5</v>
      </c>
      <c r="K16" s="166">
        <f t="shared" ref="K16:AW16" si="1">J16</f>
        <v>0.5</v>
      </c>
      <c r="L16" s="166">
        <f t="shared" si="1"/>
        <v>0.5</v>
      </c>
      <c r="M16" s="166">
        <f t="shared" si="1"/>
        <v>0.5</v>
      </c>
      <c r="N16" s="166">
        <f t="shared" si="1"/>
        <v>0.5</v>
      </c>
      <c r="O16" s="166">
        <f t="shared" si="1"/>
        <v>0.5</v>
      </c>
      <c r="P16" s="166">
        <f t="shared" si="1"/>
        <v>0.5</v>
      </c>
      <c r="Q16" s="166">
        <f t="shared" si="1"/>
        <v>0.5</v>
      </c>
      <c r="R16" s="166">
        <f t="shared" si="1"/>
        <v>0.5</v>
      </c>
      <c r="S16" s="166">
        <f t="shared" si="1"/>
        <v>0.5</v>
      </c>
      <c r="T16" s="166">
        <f t="shared" si="1"/>
        <v>0.5</v>
      </c>
      <c r="U16" s="166">
        <f t="shared" si="1"/>
        <v>0.5</v>
      </c>
      <c r="V16" s="166">
        <f t="shared" si="1"/>
        <v>0.5</v>
      </c>
      <c r="W16" s="166">
        <f t="shared" si="1"/>
        <v>0.5</v>
      </c>
      <c r="X16" s="166">
        <f t="shared" si="1"/>
        <v>0.5</v>
      </c>
      <c r="Y16" s="166">
        <f t="shared" si="1"/>
        <v>0.5</v>
      </c>
      <c r="Z16" s="166">
        <f t="shared" si="1"/>
        <v>0.5</v>
      </c>
      <c r="AA16" s="166">
        <f t="shared" si="1"/>
        <v>0.5</v>
      </c>
      <c r="AB16" s="166">
        <f t="shared" si="1"/>
        <v>0.5</v>
      </c>
      <c r="AC16" s="166">
        <f t="shared" si="1"/>
        <v>0.5</v>
      </c>
      <c r="AD16" s="166">
        <f t="shared" si="1"/>
        <v>0.5</v>
      </c>
      <c r="AE16" s="166">
        <f t="shared" si="1"/>
        <v>0.5</v>
      </c>
      <c r="AF16" s="166">
        <f t="shared" si="1"/>
        <v>0.5</v>
      </c>
      <c r="AG16" s="166">
        <f t="shared" si="1"/>
        <v>0.5</v>
      </c>
      <c r="AH16" s="166">
        <f t="shared" si="1"/>
        <v>0.5</v>
      </c>
      <c r="AI16" s="166">
        <f t="shared" si="1"/>
        <v>0.5</v>
      </c>
      <c r="AJ16" s="166">
        <f t="shared" si="1"/>
        <v>0.5</v>
      </c>
      <c r="AK16" s="166">
        <f t="shared" si="1"/>
        <v>0.5</v>
      </c>
      <c r="AL16" s="166">
        <f t="shared" si="1"/>
        <v>0.5</v>
      </c>
      <c r="AM16" s="166">
        <f t="shared" si="1"/>
        <v>0.5</v>
      </c>
      <c r="AN16" s="166">
        <f t="shared" si="1"/>
        <v>0.5</v>
      </c>
      <c r="AO16" s="166">
        <f t="shared" si="1"/>
        <v>0.5</v>
      </c>
      <c r="AP16" s="166">
        <f t="shared" si="1"/>
        <v>0.5</v>
      </c>
      <c r="AQ16" s="166">
        <f t="shared" si="1"/>
        <v>0.5</v>
      </c>
      <c r="AR16" s="166">
        <f t="shared" si="1"/>
        <v>0.5</v>
      </c>
      <c r="AS16" s="166">
        <f t="shared" si="1"/>
        <v>0.5</v>
      </c>
      <c r="AT16" s="166">
        <f t="shared" si="1"/>
        <v>0.5</v>
      </c>
      <c r="AU16" s="166">
        <f t="shared" si="1"/>
        <v>0.5</v>
      </c>
      <c r="AV16" s="166">
        <f t="shared" si="1"/>
        <v>0.5</v>
      </c>
      <c r="AW16" s="166">
        <f t="shared" si="1"/>
        <v>0.5</v>
      </c>
      <c r="AX16" s="166">
        <f t="shared" ref="AX16:BA17" si="2">AW16</f>
        <v>0.5</v>
      </c>
      <c r="AY16" s="166">
        <f t="shared" si="2"/>
        <v>0.5</v>
      </c>
      <c r="AZ16" s="166">
        <f t="shared" si="2"/>
        <v>0.5</v>
      </c>
      <c r="BA16" s="166">
        <f t="shared" si="2"/>
        <v>0.5</v>
      </c>
      <c r="BB16" s="19" t="s">
        <v>1</v>
      </c>
    </row>
    <row r="17" spans="1:69">
      <c r="B17" s="74" t="s">
        <v>432</v>
      </c>
      <c r="C17" s="99">
        <v>0</v>
      </c>
      <c r="D17" s="99">
        <v>0</v>
      </c>
      <c r="E17" s="99">
        <v>0</v>
      </c>
      <c r="F17" s="166">
        <f t="shared" si="0"/>
        <v>6.6666666666666666E-2</v>
      </c>
      <c r="G17" s="166">
        <f t="shared" si="0"/>
        <v>0.13333333333333333</v>
      </c>
      <c r="H17" s="166">
        <f t="shared" si="0"/>
        <v>0.2</v>
      </c>
      <c r="I17" s="166">
        <f t="shared" si="0"/>
        <v>0.26666666666666666</v>
      </c>
      <c r="J17" s="66">
        <f>cuota_hipotetico_movil</f>
        <v>0.33333333333333331</v>
      </c>
      <c r="K17" s="166">
        <f t="shared" ref="K17:AW17" si="3">J17</f>
        <v>0.33333333333333331</v>
      </c>
      <c r="L17" s="166">
        <f t="shared" si="3"/>
        <v>0.33333333333333331</v>
      </c>
      <c r="M17" s="166">
        <f t="shared" si="3"/>
        <v>0.33333333333333331</v>
      </c>
      <c r="N17" s="166">
        <f t="shared" si="3"/>
        <v>0.33333333333333331</v>
      </c>
      <c r="O17" s="166">
        <f t="shared" si="3"/>
        <v>0.33333333333333331</v>
      </c>
      <c r="P17" s="166">
        <f t="shared" si="3"/>
        <v>0.33333333333333331</v>
      </c>
      <c r="Q17" s="166">
        <f t="shared" si="3"/>
        <v>0.33333333333333331</v>
      </c>
      <c r="R17" s="166">
        <f t="shared" si="3"/>
        <v>0.33333333333333331</v>
      </c>
      <c r="S17" s="166">
        <f t="shared" si="3"/>
        <v>0.33333333333333331</v>
      </c>
      <c r="T17" s="166">
        <f t="shared" si="3"/>
        <v>0.33333333333333331</v>
      </c>
      <c r="U17" s="166">
        <f t="shared" si="3"/>
        <v>0.33333333333333331</v>
      </c>
      <c r="V17" s="166">
        <f t="shared" si="3"/>
        <v>0.33333333333333331</v>
      </c>
      <c r="W17" s="166">
        <f t="shared" si="3"/>
        <v>0.33333333333333331</v>
      </c>
      <c r="X17" s="166">
        <f t="shared" si="3"/>
        <v>0.33333333333333331</v>
      </c>
      <c r="Y17" s="166">
        <f t="shared" si="3"/>
        <v>0.33333333333333331</v>
      </c>
      <c r="Z17" s="166">
        <f t="shared" si="3"/>
        <v>0.33333333333333331</v>
      </c>
      <c r="AA17" s="166">
        <f t="shared" si="3"/>
        <v>0.33333333333333331</v>
      </c>
      <c r="AB17" s="166">
        <f t="shared" si="3"/>
        <v>0.33333333333333331</v>
      </c>
      <c r="AC17" s="166">
        <f t="shared" si="3"/>
        <v>0.33333333333333331</v>
      </c>
      <c r="AD17" s="166">
        <f t="shared" si="3"/>
        <v>0.33333333333333331</v>
      </c>
      <c r="AE17" s="166">
        <f t="shared" si="3"/>
        <v>0.33333333333333331</v>
      </c>
      <c r="AF17" s="166">
        <f t="shared" si="3"/>
        <v>0.33333333333333331</v>
      </c>
      <c r="AG17" s="166">
        <f t="shared" si="3"/>
        <v>0.33333333333333331</v>
      </c>
      <c r="AH17" s="166">
        <f t="shared" si="3"/>
        <v>0.33333333333333331</v>
      </c>
      <c r="AI17" s="166">
        <f t="shared" si="3"/>
        <v>0.33333333333333331</v>
      </c>
      <c r="AJ17" s="166">
        <f t="shared" si="3"/>
        <v>0.33333333333333331</v>
      </c>
      <c r="AK17" s="166">
        <f t="shared" si="3"/>
        <v>0.33333333333333331</v>
      </c>
      <c r="AL17" s="166">
        <f t="shared" si="3"/>
        <v>0.33333333333333331</v>
      </c>
      <c r="AM17" s="166">
        <f t="shared" si="3"/>
        <v>0.33333333333333331</v>
      </c>
      <c r="AN17" s="166">
        <f t="shared" si="3"/>
        <v>0.33333333333333331</v>
      </c>
      <c r="AO17" s="166">
        <f t="shared" si="3"/>
        <v>0.33333333333333331</v>
      </c>
      <c r="AP17" s="166">
        <f t="shared" si="3"/>
        <v>0.33333333333333331</v>
      </c>
      <c r="AQ17" s="166">
        <f t="shared" si="3"/>
        <v>0.33333333333333331</v>
      </c>
      <c r="AR17" s="166">
        <f t="shared" si="3"/>
        <v>0.33333333333333331</v>
      </c>
      <c r="AS17" s="166">
        <f t="shared" si="3"/>
        <v>0.33333333333333331</v>
      </c>
      <c r="AT17" s="166">
        <f t="shared" si="3"/>
        <v>0.33333333333333331</v>
      </c>
      <c r="AU17" s="166">
        <f t="shared" si="3"/>
        <v>0.33333333333333331</v>
      </c>
      <c r="AV17" s="166">
        <f t="shared" si="3"/>
        <v>0.33333333333333331</v>
      </c>
      <c r="AW17" s="166">
        <f t="shared" si="3"/>
        <v>0.33333333333333331</v>
      </c>
      <c r="AX17" s="166">
        <f t="shared" si="2"/>
        <v>0.33333333333333331</v>
      </c>
      <c r="AY17" s="166">
        <f t="shared" si="2"/>
        <v>0.33333333333333331</v>
      </c>
      <c r="AZ17" s="166">
        <f t="shared" si="2"/>
        <v>0.33333333333333331</v>
      </c>
      <c r="BA17" s="166">
        <f t="shared" si="2"/>
        <v>0.33333333333333331</v>
      </c>
      <c r="BB17" s="19" t="s">
        <v>2</v>
      </c>
    </row>
    <row r="19" spans="1:69" s="87" customFormat="1" ht="18" customHeight="1">
      <c r="A19" s="88">
        <v>3</v>
      </c>
      <c r="B19" s="88" t="s">
        <v>538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98"/>
      <c r="BP19" s="98"/>
      <c r="BQ19" s="86"/>
    </row>
    <row r="21" spans="1:69">
      <c r="D21" s="74" t="s">
        <v>546</v>
      </c>
      <c r="E21" s="247" t="s">
        <v>548</v>
      </c>
      <c r="F21" s="247" t="s">
        <v>121</v>
      </c>
      <c r="G21" s="247" t="s">
        <v>547</v>
      </c>
      <c r="H21" s="267" t="s">
        <v>565</v>
      </c>
    </row>
    <row r="22" spans="1:69">
      <c r="B22" s="265" t="s">
        <v>556</v>
      </c>
      <c r="C22" s="277" t="s">
        <v>121</v>
      </c>
      <c r="D22" s="267" t="s">
        <v>568</v>
      </c>
      <c r="E22" s="266">
        <v>-0.05</v>
      </c>
      <c r="F22" s="266">
        <v>0</v>
      </c>
      <c r="G22" s="266">
        <v>0.05</v>
      </c>
      <c r="H22" s="267" t="s">
        <v>570</v>
      </c>
    </row>
    <row r="23" spans="1:69">
      <c r="B23" s="265" t="s">
        <v>557</v>
      </c>
      <c r="C23" s="277" t="s">
        <v>121</v>
      </c>
      <c r="D23" s="267" t="s">
        <v>569</v>
      </c>
      <c r="E23" s="266">
        <v>-0.3</v>
      </c>
      <c r="F23" s="266">
        <v>0</v>
      </c>
      <c r="G23" s="266">
        <v>0.3</v>
      </c>
      <c r="H23" s="267" t="s">
        <v>571</v>
      </c>
    </row>
    <row r="24" spans="1:69">
      <c r="B24" s="265" t="s">
        <v>572</v>
      </c>
      <c r="C24" s="277" t="s">
        <v>121</v>
      </c>
      <c r="D24" s="267" t="s">
        <v>573</v>
      </c>
      <c r="E24" s="266">
        <v>-0.1</v>
      </c>
      <c r="F24" s="266">
        <v>0</v>
      </c>
      <c r="G24" s="266">
        <v>0.1</v>
      </c>
      <c r="H24" s="267" t="s">
        <v>574</v>
      </c>
    </row>
    <row r="25" spans="1:69">
      <c r="B25" s="265" t="s">
        <v>544</v>
      </c>
      <c r="C25" s="277" t="s">
        <v>121</v>
      </c>
      <c r="D25" s="267" t="s">
        <v>558</v>
      </c>
      <c r="E25" s="266">
        <v>-0.5</v>
      </c>
      <c r="F25" s="266">
        <v>0</v>
      </c>
      <c r="G25" s="266">
        <v>0.5</v>
      </c>
      <c r="H25" s="267" t="s">
        <v>549</v>
      </c>
    </row>
    <row r="26" spans="1:69">
      <c r="B26" s="265" t="s">
        <v>542</v>
      </c>
      <c r="C26" s="277" t="s">
        <v>121</v>
      </c>
      <c r="D26" s="267" t="s">
        <v>559</v>
      </c>
      <c r="E26" s="266">
        <v>-0.3</v>
      </c>
      <c r="F26" s="266">
        <v>0</v>
      </c>
      <c r="G26" s="266">
        <v>0.3</v>
      </c>
      <c r="H26" s="267" t="s">
        <v>550</v>
      </c>
    </row>
    <row r="27" spans="1:69">
      <c r="B27" s="265" t="s">
        <v>543</v>
      </c>
      <c r="C27" s="277" t="s">
        <v>121</v>
      </c>
      <c r="D27" s="267" t="s">
        <v>560</v>
      </c>
      <c r="E27" s="266">
        <v>-0.3</v>
      </c>
      <c r="F27" s="266">
        <v>0</v>
      </c>
      <c r="G27" s="266">
        <v>0.3</v>
      </c>
      <c r="H27" s="267" t="s">
        <v>551</v>
      </c>
    </row>
    <row r="28" spans="1:69">
      <c r="B28" s="265" t="s">
        <v>545</v>
      </c>
      <c r="C28" s="277" t="s">
        <v>121</v>
      </c>
      <c r="D28" s="267" t="s">
        <v>561</v>
      </c>
      <c r="E28" s="266">
        <v>-0.5</v>
      </c>
      <c r="F28" s="266">
        <v>0</v>
      </c>
      <c r="G28" s="266">
        <v>1</v>
      </c>
      <c r="H28" s="267" t="s">
        <v>552</v>
      </c>
    </row>
    <row r="29" spans="1:69">
      <c r="B29" s="265" t="s">
        <v>539</v>
      </c>
      <c r="C29" s="277" t="s">
        <v>121</v>
      </c>
      <c r="D29" s="267" t="s">
        <v>562</v>
      </c>
      <c r="E29" s="266">
        <v>-0.3</v>
      </c>
      <c r="F29" s="266">
        <v>0</v>
      </c>
      <c r="G29" s="266">
        <v>0.3</v>
      </c>
      <c r="H29" s="267" t="s">
        <v>553</v>
      </c>
    </row>
    <row r="30" spans="1:69">
      <c r="B30" s="265" t="s">
        <v>540</v>
      </c>
      <c r="C30" s="277" t="s">
        <v>121</v>
      </c>
      <c r="D30" s="267" t="s">
        <v>563</v>
      </c>
      <c r="E30" s="266">
        <v>-0.2</v>
      </c>
      <c r="F30" s="266">
        <v>0</v>
      </c>
      <c r="G30" s="266">
        <v>0.2</v>
      </c>
      <c r="H30" s="267" t="s">
        <v>554</v>
      </c>
    </row>
    <row r="31" spans="1:69">
      <c r="B31" s="265" t="s">
        <v>541</v>
      </c>
      <c r="C31" s="277" t="s">
        <v>121</v>
      </c>
      <c r="D31" s="267" t="s">
        <v>564</v>
      </c>
      <c r="E31" s="266">
        <v>-0.1</v>
      </c>
      <c r="F31" s="266">
        <v>0</v>
      </c>
      <c r="G31" s="266">
        <v>0.1</v>
      </c>
      <c r="H31" s="267" t="s">
        <v>555</v>
      </c>
    </row>
  </sheetData>
  <phoneticPr fontId="0" type="noConversion"/>
  <dataValidations count="1">
    <dataValidation type="list" allowBlank="1" showInputMessage="1" showErrorMessage="1" sqref="C22:C31">
      <formula1>$E$21:$G$21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/>
  </sheetPr>
  <dimension ref="A1:XFD1177"/>
  <sheetViews>
    <sheetView showGridLines="0" zoomScale="85" zoomScaleNormal="85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K4" sqref="K4"/>
    </sheetView>
  </sheetViews>
  <sheetFormatPr baseColWidth="10" defaultColWidth="9.140625" defaultRowHeight="12" outlineLevelRow="1" outlineLevelCol="1"/>
  <cols>
    <col min="1" max="1" width="4.85546875" style="292" customWidth="1"/>
    <col min="2" max="2" width="3.28515625" customWidth="1"/>
    <col min="3" max="4" width="3.42578125" customWidth="1"/>
    <col min="5" max="5" width="32.85546875" customWidth="1"/>
    <col min="6" max="6" width="7.5703125" hidden="1" customWidth="1" outlineLevel="1"/>
    <col min="7" max="7" width="24.85546875" hidden="1" customWidth="1" outlineLevel="1"/>
    <col min="8" max="8" width="14.85546875" hidden="1" customWidth="1" outlineLevel="1"/>
    <col min="9" max="9" width="11.5703125" hidden="1" customWidth="1" outlineLevel="1"/>
    <col min="10" max="10" width="10.42578125" customWidth="1" collapsed="1"/>
    <col min="11" max="11" width="10.85546875" style="104" customWidth="1"/>
    <col min="12" max="15" width="15.28515625" hidden="1" customWidth="1" outlineLevel="1"/>
    <col min="16" max="17" width="16" hidden="1" customWidth="1" outlineLevel="1"/>
    <col min="18" max="18" width="16" customWidth="1" collapsed="1"/>
    <col min="19" max="65" width="16" customWidth="1"/>
    <col min="66" max="66" width="17.42578125" customWidth="1"/>
    <col min="68" max="69" width="9.140625" style="14"/>
  </cols>
  <sheetData>
    <row r="1" spans="1:70" ht="33.75" customHeight="1">
      <c r="A1" s="291"/>
      <c r="B1" s="40"/>
      <c r="C1" s="40"/>
      <c r="D1" s="40"/>
      <c r="E1" s="40"/>
      <c r="F1" s="49" t="s">
        <v>164</v>
      </c>
      <c r="G1" s="40"/>
      <c r="H1" s="40"/>
      <c r="I1" s="40"/>
      <c r="J1" s="40"/>
      <c r="L1" s="40"/>
      <c r="M1" s="40"/>
      <c r="N1" s="40"/>
      <c r="O1" s="40"/>
      <c r="P1" s="40"/>
      <c r="Q1" s="40"/>
      <c r="R1" s="40"/>
      <c r="S1" s="40"/>
      <c r="T1" s="40"/>
      <c r="V1" s="237"/>
      <c r="W1" s="237" t="s">
        <v>473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</row>
    <row r="2" spans="1:70">
      <c r="K2" s="104" t="str">
        <f t="array" ref="K2">IF(OR(K4:K729="error"),"error","ok")</f>
        <v>ok</v>
      </c>
      <c r="BP2" s="94" t="s">
        <v>210</v>
      </c>
      <c r="BQ2" s="94"/>
      <c r="BR2" s="32"/>
    </row>
    <row r="3" spans="1:70">
      <c r="G3" s="1" t="s">
        <v>171</v>
      </c>
      <c r="H3" s="1" t="s">
        <v>172</v>
      </c>
      <c r="I3" s="1" t="s">
        <v>173</v>
      </c>
      <c r="J3" s="1" t="s">
        <v>174</v>
      </c>
      <c r="K3" s="1" t="s">
        <v>154</v>
      </c>
      <c r="L3" s="1">
        <f t="array" ref="L3:BN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P3" s="95" t="s">
        <v>152</v>
      </c>
      <c r="BQ3" s="95" t="s">
        <v>153</v>
      </c>
      <c r="BR3" s="1" t="s">
        <v>211</v>
      </c>
    </row>
    <row r="5" spans="1:70" s="90" customFormat="1" ht="18" customHeight="1">
      <c r="A5" s="293">
        <v>1</v>
      </c>
      <c r="B5" s="88" t="s">
        <v>165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96"/>
      <c r="BQ5" s="96"/>
      <c r="BR5" s="89"/>
    </row>
    <row r="6" spans="1:70" hidden="1" outlineLevel="1"/>
    <row r="7" spans="1:70" hidden="1" outlineLevel="1">
      <c r="E7" t="s">
        <v>166</v>
      </c>
      <c r="G7" s="60" t="s">
        <v>227</v>
      </c>
      <c r="I7" t="s">
        <v>229</v>
      </c>
      <c r="J7" t="s">
        <v>118</v>
      </c>
      <c r="Q7" s="173">
        <v>103946866</v>
      </c>
      <c r="R7" s="173">
        <v>104874282</v>
      </c>
      <c r="S7" s="173">
        <v>105790725</v>
      </c>
      <c r="T7" s="173">
        <v>106682518</v>
      </c>
      <c r="U7" s="173">
        <v>107550697</v>
      </c>
      <c r="V7" s="173">
        <v>108396211</v>
      </c>
      <c r="W7" s="173">
        <v>109219931</v>
      </c>
      <c r="X7" s="173">
        <v>110022552</v>
      </c>
      <c r="Y7" s="173">
        <v>110804591</v>
      </c>
      <c r="Z7" s="173">
        <v>111566783</v>
      </c>
      <c r="AA7" s="173">
        <v>112310260</v>
      </c>
      <c r="AB7" s="173">
        <v>113036756</v>
      </c>
      <c r="AC7" s="173">
        <v>113746425</v>
      </c>
      <c r="AD7" s="173">
        <v>114437635</v>
      </c>
      <c r="AE7" s="173">
        <v>115109547</v>
      </c>
      <c r="AF7" s="173">
        <v>115762289</v>
      </c>
      <c r="AG7" s="173">
        <v>116395567</v>
      </c>
      <c r="AH7" s="173">
        <v>117007442</v>
      </c>
      <c r="AI7" s="173">
        <v>117595470</v>
      </c>
      <c r="AJ7" s="173">
        <v>118157718</v>
      </c>
      <c r="AK7" s="173">
        <v>118692987</v>
      </c>
      <c r="AL7" s="173">
        <v>119200348</v>
      </c>
      <c r="AM7" s="173">
        <v>119678725</v>
      </c>
      <c r="AN7" s="173">
        <v>120126931</v>
      </c>
      <c r="AO7" s="173">
        <v>120543784</v>
      </c>
      <c r="AP7" s="173">
        <v>120928075</v>
      </c>
      <c r="AQ7" s="173">
        <v>121278986</v>
      </c>
      <c r="AR7" s="173">
        <v>121596457</v>
      </c>
      <c r="AS7" s="173">
        <v>121880750</v>
      </c>
      <c r="AT7" s="173">
        <v>122131721</v>
      </c>
      <c r="AU7" s="173">
        <v>122348728</v>
      </c>
      <c r="AV7" s="173">
        <v>122531432</v>
      </c>
      <c r="AW7" s="173">
        <v>122680609</v>
      </c>
      <c r="AX7" s="173">
        <v>122797430</v>
      </c>
      <c r="AY7" s="173">
        <v>122882582</v>
      </c>
      <c r="AZ7" s="173">
        <v>122936136</v>
      </c>
      <c r="BA7" s="173">
        <v>122958184</v>
      </c>
      <c r="BB7" s="173">
        <v>122949539</v>
      </c>
      <c r="BC7" s="173">
        <v>122911260</v>
      </c>
      <c r="BD7" s="173">
        <v>122844116</v>
      </c>
      <c r="BE7" s="173">
        <v>122748461</v>
      </c>
      <c r="BF7" s="173">
        <v>122624516</v>
      </c>
      <c r="BG7" s="173">
        <v>122472760</v>
      </c>
      <c r="BH7" s="173">
        <v>122293757</v>
      </c>
      <c r="BI7" s="173">
        <v>122087969</v>
      </c>
      <c r="BJ7" s="173">
        <v>121855703</v>
      </c>
    </row>
    <row r="8" spans="1:70" hidden="1" outlineLevel="1">
      <c r="E8" t="s">
        <v>166</v>
      </c>
      <c r="G8" s="60" t="s">
        <v>227</v>
      </c>
      <c r="I8" t="s">
        <v>176</v>
      </c>
      <c r="J8" t="s">
        <v>118</v>
      </c>
      <c r="Q8" s="174">
        <f>AVERAGE(Q7:R7)</f>
        <v>104410574</v>
      </c>
      <c r="R8" s="174">
        <f t="shared" ref="R8:BJ8" si="0">AVERAGE(R7:S7)</f>
        <v>105332503.5</v>
      </c>
      <c r="S8" s="174">
        <f t="shared" si="0"/>
        <v>106236621.5</v>
      </c>
      <c r="T8" s="174">
        <f t="shared" si="0"/>
        <v>107116607.5</v>
      </c>
      <c r="U8" s="174">
        <f t="shared" si="0"/>
        <v>107973454</v>
      </c>
      <c r="V8" s="174">
        <f t="shared" si="0"/>
        <v>108808071</v>
      </c>
      <c r="W8" s="174">
        <f t="shared" si="0"/>
        <v>109621241.5</v>
      </c>
      <c r="X8" s="174">
        <f t="shared" si="0"/>
        <v>110413571.5</v>
      </c>
      <c r="Y8" s="174">
        <f t="shared" si="0"/>
        <v>111185687</v>
      </c>
      <c r="Z8" s="174">
        <f t="shared" si="0"/>
        <v>111938521.5</v>
      </c>
      <c r="AA8" s="174">
        <f t="shared" si="0"/>
        <v>112673508</v>
      </c>
      <c r="AB8" s="174">
        <f t="shared" si="0"/>
        <v>113391590.5</v>
      </c>
      <c r="AC8" s="174">
        <f t="shared" si="0"/>
        <v>114092030</v>
      </c>
      <c r="AD8" s="174">
        <f t="shared" si="0"/>
        <v>114773591</v>
      </c>
      <c r="AE8" s="174">
        <f t="shared" si="0"/>
        <v>115435918</v>
      </c>
      <c r="AF8" s="174">
        <f t="shared" si="0"/>
        <v>116078928</v>
      </c>
      <c r="AG8" s="174">
        <f t="shared" si="0"/>
        <v>116701504.5</v>
      </c>
      <c r="AH8" s="174">
        <f t="shared" si="0"/>
        <v>117301456</v>
      </c>
      <c r="AI8" s="174">
        <f t="shared" si="0"/>
        <v>117876594</v>
      </c>
      <c r="AJ8" s="174">
        <f t="shared" si="0"/>
        <v>118425352.5</v>
      </c>
      <c r="AK8" s="174">
        <f t="shared" si="0"/>
        <v>118946667.5</v>
      </c>
      <c r="AL8" s="174">
        <f t="shared" si="0"/>
        <v>119439536.5</v>
      </c>
      <c r="AM8" s="174">
        <f t="shared" si="0"/>
        <v>119902828</v>
      </c>
      <c r="AN8" s="174">
        <f t="shared" si="0"/>
        <v>120335357.5</v>
      </c>
      <c r="AO8" s="174">
        <f t="shared" si="0"/>
        <v>120735929.5</v>
      </c>
      <c r="AP8" s="174">
        <f t="shared" si="0"/>
        <v>121103530.5</v>
      </c>
      <c r="AQ8" s="174">
        <f t="shared" si="0"/>
        <v>121437721.5</v>
      </c>
      <c r="AR8" s="174">
        <f t="shared" si="0"/>
        <v>121738603.5</v>
      </c>
      <c r="AS8" s="174">
        <f t="shared" si="0"/>
        <v>122006235.5</v>
      </c>
      <c r="AT8" s="174">
        <f t="shared" si="0"/>
        <v>122240224.5</v>
      </c>
      <c r="AU8" s="174">
        <f t="shared" si="0"/>
        <v>122440080</v>
      </c>
      <c r="AV8" s="174">
        <f t="shared" si="0"/>
        <v>122606020.5</v>
      </c>
      <c r="AW8" s="174">
        <f t="shared" si="0"/>
        <v>122739019.5</v>
      </c>
      <c r="AX8" s="174">
        <f t="shared" si="0"/>
        <v>122840006</v>
      </c>
      <c r="AY8" s="174">
        <f t="shared" si="0"/>
        <v>122909359</v>
      </c>
      <c r="AZ8" s="174">
        <f t="shared" si="0"/>
        <v>122947160</v>
      </c>
      <c r="BA8" s="174">
        <f t="shared" si="0"/>
        <v>122953861.5</v>
      </c>
      <c r="BB8" s="174">
        <f t="shared" si="0"/>
        <v>122930399.5</v>
      </c>
      <c r="BC8" s="174">
        <f t="shared" si="0"/>
        <v>122877688</v>
      </c>
      <c r="BD8" s="174">
        <f t="shared" si="0"/>
        <v>122796288.5</v>
      </c>
      <c r="BE8" s="174">
        <f t="shared" si="0"/>
        <v>122686488.5</v>
      </c>
      <c r="BF8" s="174">
        <f t="shared" si="0"/>
        <v>122548638</v>
      </c>
      <c r="BG8" s="174">
        <f t="shared" si="0"/>
        <v>122383258.5</v>
      </c>
      <c r="BH8" s="174">
        <f t="shared" si="0"/>
        <v>122190863</v>
      </c>
      <c r="BI8" s="174">
        <f t="shared" si="0"/>
        <v>121971836</v>
      </c>
      <c r="BJ8" s="174">
        <f t="shared" si="0"/>
        <v>121855703</v>
      </c>
    </row>
    <row r="9" spans="1:70" hidden="1" outlineLevel="1">
      <c r="E9" t="s">
        <v>166</v>
      </c>
      <c r="G9" s="60" t="s">
        <v>226</v>
      </c>
      <c r="I9" t="s">
        <v>176</v>
      </c>
      <c r="J9" t="s">
        <v>118</v>
      </c>
      <c r="L9" s="173">
        <v>97483412</v>
      </c>
      <c r="M9" s="175">
        <f>($Q9-$L9)/5+L9</f>
        <v>98639407.200000003</v>
      </c>
      <c r="N9" s="175">
        <f>($Q9-$L9)/5+M9</f>
        <v>99795402.400000006</v>
      </c>
      <c r="O9" s="175">
        <f>($Q9-$L9)/5+N9</f>
        <v>100951397.60000001</v>
      </c>
      <c r="P9" s="175">
        <f>($Q9-$L9)/5+O9</f>
        <v>102107392.80000001</v>
      </c>
      <c r="Q9" s="173">
        <v>103263388</v>
      </c>
      <c r="R9" s="175">
        <f>($V9-$Q9)/5+Q9</f>
        <v>105078018</v>
      </c>
      <c r="S9" s="175">
        <f>($V9-$Q9)/5+R9</f>
        <v>106892648</v>
      </c>
      <c r="T9" s="175">
        <f>($V9-$Q9)/5+S9</f>
        <v>108707278</v>
      </c>
      <c r="U9" s="175">
        <f>($V9-$Q9)/5+T9</f>
        <v>110521908</v>
      </c>
      <c r="V9" s="173">
        <v>112336538</v>
      </c>
      <c r="W9" s="175">
        <f>V9*(1+W10)</f>
        <v>113176078.28349358</v>
      </c>
      <c r="X9" s="175">
        <f t="shared" ref="X9:BN9" si="1">W9*(1+X10)</f>
        <v>113994102.24380752</v>
      </c>
      <c r="Y9" s="175">
        <f t="shared" si="1"/>
        <v>114791256.18109348</v>
      </c>
      <c r="Z9" s="175">
        <f t="shared" si="1"/>
        <v>115568503.86722296</v>
      </c>
      <c r="AA9" s="175">
        <f t="shared" si="1"/>
        <v>116327324.77203192</v>
      </c>
      <c r="AB9" s="175">
        <f t="shared" si="1"/>
        <v>117068693.50788961</v>
      </c>
      <c r="AC9" s="175">
        <f t="shared" si="1"/>
        <v>117791847.11024004</v>
      </c>
      <c r="AD9" s="175">
        <f t="shared" si="1"/>
        <v>118495510.0138478</v>
      </c>
      <c r="AE9" s="175">
        <f t="shared" si="1"/>
        <v>119179315.19043185</v>
      </c>
      <c r="AF9" s="175">
        <f t="shared" si="1"/>
        <v>119843176.94843857</v>
      </c>
      <c r="AG9" s="175">
        <f t="shared" si="1"/>
        <v>120485942.58160707</v>
      </c>
      <c r="AH9" s="175">
        <f t="shared" si="1"/>
        <v>121105349.52319239</v>
      </c>
      <c r="AI9" s="175">
        <f t="shared" si="1"/>
        <v>121699138.30373463</v>
      </c>
      <c r="AJ9" s="175">
        <f t="shared" si="1"/>
        <v>122265692.14042632</v>
      </c>
      <c r="AK9" s="175">
        <f t="shared" si="1"/>
        <v>122803912.52949534</v>
      </c>
      <c r="AL9" s="175">
        <f t="shared" si="1"/>
        <v>123312764.46151352</v>
      </c>
      <c r="AM9" s="175">
        <f t="shared" si="1"/>
        <v>123791079.74379463</v>
      </c>
      <c r="AN9" s="175">
        <f t="shared" si="1"/>
        <v>124237635.46494947</v>
      </c>
      <c r="AO9" s="175">
        <f t="shared" si="1"/>
        <v>124651197.35687692</v>
      </c>
      <c r="AP9" s="175">
        <f t="shared" si="1"/>
        <v>125030719.05343689</v>
      </c>
      <c r="AQ9" s="175">
        <f t="shared" si="1"/>
        <v>125375747.31858055</v>
      </c>
      <c r="AR9" s="175">
        <f t="shared" si="1"/>
        <v>125686386.42757198</v>
      </c>
      <c r="AS9" s="175">
        <f t="shared" si="1"/>
        <v>125962697.29368424</v>
      </c>
      <c r="AT9" s="175">
        <f t="shared" si="1"/>
        <v>126204274.17257296</v>
      </c>
      <c r="AU9" s="175">
        <f t="shared" si="1"/>
        <v>126410610.65812889</v>
      </c>
      <c r="AV9" s="175">
        <f t="shared" si="1"/>
        <v>126581932.33594806</v>
      </c>
      <c r="AW9" s="175">
        <f t="shared" si="1"/>
        <v>126719244.27503632</v>
      </c>
      <c r="AX9" s="175">
        <f t="shared" si="1"/>
        <v>126823505.60133755</v>
      </c>
      <c r="AY9" s="175">
        <f t="shared" si="1"/>
        <v>126895107.60519913</v>
      </c>
      <c r="AZ9" s="175">
        <f t="shared" si="1"/>
        <v>126934134.4295322</v>
      </c>
      <c r="BA9" s="175">
        <f t="shared" si="1"/>
        <v>126941053.24816842</v>
      </c>
      <c r="BB9" s="175">
        <f t="shared" si="1"/>
        <v>126916830.41405021</v>
      </c>
      <c r="BC9" s="175">
        <f t="shared" si="1"/>
        <v>126862409.56669608</v>
      </c>
      <c r="BD9" s="175">
        <f t="shared" si="1"/>
        <v>126778370.41462865</v>
      </c>
      <c r="BE9" s="175">
        <f t="shared" si="1"/>
        <v>126665009.78100066</v>
      </c>
      <c r="BF9" s="175">
        <f t="shared" si="1"/>
        <v>126522689.01573713</v>
      </c>
      <c r="BG9" s="175">
        <f t="shared" si="1"/>
        <v>126351946.53022636</v>
      </c>
      <c r="BH9" s="175">
        <f t="shared" si="1"/>
        <v>126153311.96021567</v>
      </c>
      <c r="BI9" s="175">
        <f t="shared" si="1"/>
        <v>125927182.27440839</v>
      </c>
      <c r="BJ9" s="175">
        <f t="shared" si="1"/>
        <v>125807283.27199382</v>
      </c>
      <c r="BK9" s="175">
        <f t="shared" si="1"/>
        <v>125687498.42897296</v>
      </c>
      <c r="BL9" s="175">
        <f t="shared" si="1"/>
        <v>125567827.63665126</v>
      </c>
      <c r="BM9" s="175">
        <f t="shared" si="1"/>
        <v>125448270.78643769</v>
      </c>
      <c r="BN9" s="175">
        <f t="shared" si="1"/>
        <v>125328827.76984458</v>
      </c>
    </row>
    <row r="10" spans="1:70" hidden="1" outlineLevel="1">
      <c r="E10" t="s">
        <v>167</v>
      </c>
      <c r="G10" s="60"/>
      <c r="H10" t="s">
        <v>228</v>
      </c>
      <c r="J10" t="s">
        <v>119</v>
      </c>
      <c r="M10" s="131"/>
      <c r="N10" s="131"/>
      <c r="O10" s="149"/>
      <c r="P10" s="149"/>
      <c r="Q10" s="149"/>
      <c r="R10" s="149"/>
      <c r="S10" s="149"/>
      <c r="T10" s="149"/>
      <c r="U10" s="149"/>
      <c r="V10" s="149"/>
      <c r="W10" s="149">
        <f t="shared" ref="W10:BJ10" si="2">W8/V8-1</f>
        <v>7.4734391716217985E-3</v>
      </c>
      <c r="X10" s="149">
        <f t="shared" si="2"/>
        <v>7.2278874893056955E-3</v>
      </c>
      <c r="Y10" s="149">
        <f t="shared" si="2"/>
        <v>6.9929401749313502E-3</v>
      </c>
      <c r="Z10" s="149">
        <f t="shared" si="2"/>
        <v>6.7709659427657165E-3</v>
      </c>
      <c r="AA10" s="149">
        <f t="shared" si="2"/>
        <v>6.5659836323637144E-3</v>
      </c>
      <c r="AB10" s="149">
        <f t="shared" si="2"/>
        <v>6.3731263253115067E-3</v>
      </c>
      <c r="AC10" s="149">
        <f t="shared" si="2"/>
        <v>6.1771732534257051E-3</v>
      </c>
      <c r="AD10" s="149">
        <f t="shared" si="2"/>
        <v>5.973782743632583E-3</v>
      </c>
      <c r="AE10" s="149">
        <f t="shared" si="2"/>
        <v>5.7707264731308161E-3</v>
      </c>
      <c r="AF10" s="149">
        <f t="shared" si="2"/>
        <v>5.570276662069773E-3</v>
      </c>
      <c r="AG10" s="149">
        <f t="shared" si="2"/>
        <v>5.3633894689311123E-3</v>
      </c>
      <c r="AH10" s="149">
        <f t="shared" si="2"/>
        <v>5.1409063025404933E-3</v>
      </c>
      <c r="AI10" s="149">
        <f t="shared" si="2"/>
        <v>4.9030763948914036E-3</v>
      </c>
      <c r="AJ10" s="149">
        <f t="shared" si="2"/>
        <v>4.6553644059310617E-3</v>
      </c>
      <c r="AK10" s="149">
        <f t="shared" si="2"/>
        <v>4.4020557169124341E-3</v>
      </c>
      <c r="AL10" s="149">
        <f t="shared" si="2"/>
        <v>4.1436133551198129E-3</v>
      </c>
      <c r="AM10" s="149">
        <f t="shared" si="2"/>
        <v>3.8788789171164684E-3</v>
      </c>
      <c r="AN10" s="149">
        <f t="shared" si="2"/>
        <v>3.6073335985036259E-3</v>
      </c>
      <c r="AO10" s="149">
        <f t="shared" si="2"/>
        <v>3.328797190800703E-3</v>
      </c>
      <c r="AP10" s="149">
        <f t="shared" si="2"/>
        <v>3.0446694825834175E-3</v>
      </c>
      <c r="AQ10" s="149">
        <f t="shared" si="2"/>
        <v>2.7595479555404534E-3</v>
      </c>
      <c r="AR10" s="149">
        <f t="shared" si="2"/>
        <v>2.4776650638986819E-3</v>
      </c>
      <c r="AS10" s="149">
        <f t="shared" si="2"/>
        <v>2.1984152298903936E-3</v>
      </c>
      <c r="AT10" s="149">
        <f t="shared" si="2"/>
        <v>1.9178446006555827E-3</v>
      </c>
      <c r="AU10" s="149">
        <f t="shared" si="2"/>
        <v>1.6349405510132087E-3</v>
      </c>
      <c r="AV10" s="149">
        <f t="shared" si="2"/>
        <v>1.3552792516959844E-3</v>
      </c>
      <c r="AW10" s="149">
        <f t="shared" si="2"/>
        <v>1.0847672851432844E-3</v>
      </c>
      <c r="AX10" s="149">
        <f t="shared" si="2"/>
        <v>8.2277421158649666E-4</v>
      </c>
      <c r="AY10" s="149">
        <f t="shared" si="2"/>
        <v>5.6457991381075878E-4</v>
      </c>
      <c r="AZ10" s="149">
        <f t="shared" si="2"/>
        <v>3.0755184395681034E-4</v>
      </c>
      <c r="BA10" s="149">
        <f t="shared" si="2"/>
        <v>5.4507155756944314E-5</v>
      </c>
      <c r="BB10" s="149">
        <f t="shared" si="2"/>
        <v>-1.9081954575295157E-4</v>
      </c>
      <c r="BC10" s="149">
        <f t="shared" si="2"/>
        <v>-4.2879141542206956E-4</v>
      </c>
      <c r="BD10" s="149">
        <f t="shared" si="2"/>
        <v>-6.6244329076248221E-4</v>
      </c>
      <c r="BE10" s="149">
        <f t="shared" si="2"/>
        <v>-8.9416383297280522E-4</v>
      </c>
      <c r="BF10" s="149">
        <f t="shared" si="2"/>
        <v>-1.1235996863664388E-3</v>
      </c>
      <c r="BG10" s="149">
        <f t="shared" si="2"/>
        <v>-1.3495009222379561E-3</v>
      </c>
      <c r="BH10" s="149">
        <f t="shared" si="2"/>
        <v>-1.5720736835912463E-3</v>
      </c>
      <c r="BI10" s="149">
        <f t="shared" si="2"/>
        <v>-1.7924990021553899E-3</v>
      </c>
      <c r="BJ10" s="149">
        <f t="shared" si="2"/>
        <v>-9.5212963753366076E-4</v>
      </c>
      <c r="BK10" s="176">
        <f>BJ10</f>
        <v>-9.5212963753366076E-4</v>
      </c>
      <c r="BL10" s="176">
        <f>BK10</f>
        <v>-9.5212963753366076E-4</v>
      </c>
      <c r="BM10" s="176">
        <f>BL10</f>
        <v>-9.5212963753366076E-4</v>
      </c>
      <c r="BN10" s="176">
        <f>BM10</f>
        <v>-9.5212963753366076E-4</v>
      </c>
    </row>
    <row r="11" spans="1:70" hidden="1" outlineLevel="1">
      <c r="G11" s="60"/>
      <c r="S11" s="137"/>
      <c r="T11" s="137"/>
      <c r="U11" s="137"/>
    </row>
    <row r="12" spans="1:70" hidden="1" outlineLevel="1">
      <c r="E12" t="s">
        <v>168</v>
      </c>
      <c r="G12" s="60" t="s">
        <v>227</v>
      </c>
      <c r="I12" t="s">
        <v>229</v>
      </c>
      <c r="J12" t="s">
        <v>118</v>
      </c>
      <c r="Q12" s="173">
        <v>24385837</v>
      </c>
      <c r="R12" s="173">
        <v>24958260</v>
      </c>
      <c r="S12" s="173">
        <v>25540981</v>
      </c>
      <c r="T12" s="173">
        <v>26125086</v>
      </c>
      <c r="U12" s="173">
        <v>26709680</v>
      </c>
      <c r="V12" s="173">
        <v>27294756</v>
      </c>
      <c r="W12" s="173">
        <v>27880737</v>
      </c>
      <c r="X12" s="173">
        <v>28466745</v>
      </c>
      <c r="Y12" s="173">
        <v>29051124</v>
      </c>
      <c r="Z12" s="173">
        <v>29633076</v>
      </c>
      <c r="AA12" s="173">
        <v>30212863</v>
      </c>
      <c r="AB12" s="173">
        <v>30790321</v>
      </c>
      <c r="AC12" s="173">
        <v>31363805</v>
      </c>
      <c r="AD12" s="173">
        <v>31932230</v>
      </c>
      <c r="AE12" s="173">
        <v>32497443</v>
      </c>
      <c r="AF12" s="173">
        <v>33061322</v>
      </c>
      <c r="AG12" s="173">
        <v>33617389</v>
      </c>
      <c r="AH12" s="173">
        <v>34158948</v>
      </c>
      <c r="AI12" s="173">
        <v>34686953</v>
      </c>
      <c r="AJ12" s="173">
        <v>35205613</v>
      </c>
      <c r="AK12" s="173">
        <v>35719329</v>
      </c>
      <c r="AL12" s="173">
        <v>36220755</v>
      </c>
      <c r="AM12" s="173">
        <v>36702270</v>
      </c>
      <c r="AN12" s="173">
        <v>37165580</v>
      </c>
      <c r="AO12" s="173">
        <v>37614402</v>
      </c>
      <c r="AP12" s="173">
        <v>38053202</v>
      </c>
      <c r="AQ12" s="173">
        <v>38496016</v>
      </c>
      <c r="AR12" s="173">
        <v>38919975</v>
      </c>
      <c r="AS12" s="173">
        <v>39326080</v>
      </c>
      <c r="AT12" s="173">
        <v>39716361</v>
      </c>
      <c r="AU12" s="173">
        <v>40093636</v>
      </c>
      <c r="AV12" s="173">
        <v>40456354</v>
      </c>
      <c r="AW12" s="173">
        <v>40801679</v>
      </c>
      <c r="AX12" s="173">
        <v>41129835</v>
      </c>
      <c r="AY12" s="173">
        <v>41442077</v>
      </c>
      <c r="AZ12" s="173">
        <v>41740203</v>
      </c>
      <c r="BA12" s="173">
        <v>42022589</v>
      </c>
      <c r="BB12" s="173">
        <v>42286674</v>
      </c>
      <c r="BC12" s="173">
        <v>42532403</v>
      </c>
      <c r="BD12" s="173">
        <v>42760757</v>
      </c>
      <c r="BE12" s="173">
        <v>42973348</v>
      </c>
      <c r="BF12" s="173">
        <v>43169076</v>
      </c>
      <c r="BG12" s="173">
        <v>43345993</v>
      </c>
      <c r="BH12" s="173">
        <v>43504089</v>
      </c>
      <c r="BI12" s="173">
        <v>43644387</v>
      </c>
      <c r="BJ12" s="173">
        <v>43768332</v>
      </c>
    </row>
    <row r="13" spans="1:70" hidden="1" outlineLevel="1">
      <c r="E13" t="s">
        <v>168</v>
      </c>
      <c r="G13" s="60" t="s">
        <v>227</v>
      </c>
      <c r="I13" t="s">
        <v>176</v>
      </c>
      <c r="J13" t="s">
        <v>118</v>
      </c>
      <c r="Q13" s="177">
        <f>AVERAGE(Q12:R12)</f>
        <v>24672048.5</v>
      </c>
      <c r="R13" s="174">
        <f t="shared" ref="R13:BJ13" si="3">AVERAGE(R12:S12)</f>
        <v>25249620.5</v>
      </c>
      <c r="S13" s="174">
        <f t="shared" si="3"/>
        <v>25833033.5</v>
      </c>
      <c r="T13" s="174">
        <f t="shared" si="3"/>
        <v>26417383</v>
      </c>
      <c r="U13" s="174">
        <f t="shared" si="3"/>
        <v>27002218</v>
      </c>
      <c r="V13" s="174">
        <f t="shared" si="3"/>
        <v>27587746.5</v>
      </c>
      <c r="W13" s="174">
        <f t="shared" si="3"/>
        <v>28173741</v>
      </c>
      <c r="X13" s="174">
        <f t="shared" si="3"/>
        <v>28758934.5</v>
      </c>
      <c r="Y13" s="174">
        <f t="shared" si="3"/>
        <v>29342100</v>
      </c>
      <c r="Z13" s="174">
        <f t="shared" si="3"/>
        <v>29922969.5</v>
      </c>
      <c r="AA13" s="174">
        <f t="shared" si="3"/>
        <v>30501592</v>
      </c>
      <c r="AB13" s="174">
        <f t="shared" si="3"/>
        <v>31077063</v>
      </c>
      <c r="AC13" s="174">
        <f t="shared" si="3"/>
        <v>31648017.5</v>
      </c>
      <c r="AD13" s="174">
        <f t="shared" si="3"/>
        <v>32214836.5</v>
      </c>
      <c r="AE13" s="174">
        <f t="shared" si="3"/>
        <v>32779382.5</v>
      </c>
      <c r="AF13" s="174">
        <f t="shared" si="3"/>
        <v>33339355.5</v>
      </c>
      <c r="AG13" s="174">
        <f t="shared" si="3"/>
        <v>33888168.5</v>
      </c>
      <c r="AH13" s="174">
        <f t="shared" si="3"/>
        <v>34422950.5</v>
      </c>
      <c r="AI13" s="174">
        <f t="shared" si="3"/>
        <v>34946283</v>
      </c>
      <c r="AJ13" s="174">
        <f t="shared" si="3"/>
        <v>35462471</v>
      </c>
      <c r="AK13" s="174">
        <f t="shared" si="3"/>
        <v>35970042</v>
      </c>
      <c r="AL13" s="174">
        <f t="shared" si="3"/>
        <v>36461512.5</v>
      </c>
      <c r="AM13" s="174">
        <f t="shared" si="3"/>
        <v>36933925</v>
      </c>
      <c r="AN13" s="174">
        <f t="shared" si="3"/>
        <v>37389991</v>
      </c>
      <c r="AO13" s="174">
        <f t="shared" si="3"/>
        <v>37833802</v>
      </c>
      <c r="AP13" s="174">
        <f t="shared" si="3"/>
        <v>38274609</v>
      </c>
      <c r="AQ13" s="174">
        <f t="shared" si="3"/>
        <v>38707995.5</v>
      </c>
      <c r="AR13" s="174">
        <f t="shared" si="3"/>
        <v>39123027.5</v>
      </c>
      <c r="AS13" s="174">
        <f t="shared" si="3"/>
        <v>39521220.5</v>
      </c>
      <c r="AT13" s="174">
        <f t="shared" si="3"/>
        <v>39904998.5</v>
      </c>
      <c r="AU13" s="174">
        <f t="shared" si="3"/>
        <v>40274995</v>
      </c>
      <c r="AV13" s="174">
        <f t="shared" si="3"/>
        <v>40629016.5</v>
      </c>
      <c r="AW13" s="174">
        <f t="shared" si="3"/>
        <v>40965757</v>
      </c>
      <c r="AX13" s="174">
        <f t="shared" si="3"/>
        <v>41285956</v>
      </c>
      <c r="AY13" s="174">
        <f t="shared" si="3"/>
        <v>41591140</v>
      </c>
      <c r="AZ13" s="174">
        <f t="shared" si="3"/>
        <v>41881396</v>
      </c>
      <c r="BA13" s="174">
        <f t="shared" si="3"/>
        <v>42154631.5</v>
      </c>
      <c r="BB13" s="174">
        <f t="shared" si="3"/>
        <v>42409538.5</v>
      </c>
      <c r="BC13" s="174">
        <f t="shared" si="3"/>
        <v>42646580</v>
      </c>
      <c r="BD13" s="174">
        <f t="shared" si="3"/>
        <v>42867052.5</v>
      </c>
      <c r="BE13" s="174">
        <f t="shared" si="3"/>
        <v>43071212</v>
      </c>
      <c r="BF13" s="174">
        <f t="shared" si="3"/>
        <v>43257534.5</v>
      </c>
      <c r="BG13" s="174">
        <f t="shared" si="3"/>
        <v>43425041</v>
      </c>
      <c r="BH13" s="174">
        <f t="shared" si="3"/>
        <v>43574238</v>
      </c>
      <c r="BI13" s="174">
        <f t="shared" si="3"/>
        <v>43706359.5</v>
      </c>
      <c r="BJ13" s="174">
        <f t="shared" si="3"/>
        <v>43768332</v>
      </c>
    </row>
    <row r="14" spans="1:70" hidden="1" outlineLevel="1">
      <c r="E14" t="s">
        <v>230</v>
      </c>
      <c r="G14" s="119" t="s">
        <v>226</v>
      </c>
      <c r="I14" t="s">
        <v>176</v>
      </c>
      <c r="J14" t="s">
        <v>118</v>
      </c>
      <c r="L14" s="173">
        <v>22268196</v>
      </c>
      <c r="M14" s="175">
        <f>($Q14-$L14)/5+L14</f>
        <v>22775281.800000001</v>
      </c>
      <c r="N14" s="175">
        <f>($Q14-$L14)/5+M14</f>
        <v>23282367.600000001</v>
      </c>
      <c r="O14" s="175">
        <f>($Q14-$L14)/5+N14</f>
        <v>23789453.400000002</v>
      </c>
      <c r="P14" s="175">
        <f>($Q14-$L14)/5+O14</f>
        <v>24296539.200000003</v>
      </c>
      <c r="Q14" s="173">
        <v>24803625</v>
      </c>
      <c r="R14" s="175">
        <f>($V14-$Q14)/5+Q14</f>
        <v>25565898.199999999</v>
      </c>
      <c r="S14" s="175">
        <f>($V14-$Q14)/5+R14</f>
        <v>26328171.399999999</v>
      </c>
      <c r="T14" s="175">
        <f>($V14-$Q14)/5+S14</f>
        <v>27090444.599999998</v>
      </c>
      <c r="U14" s="175">
        <f>($V14-$Q14)/5+T14</f>
        <v>27852717.799999997</v>
      </c>
      <c r="V14" s="173">
        <v>28614991</v>
      </c>
      <c r="W14" s="175">
        <f t="shared" ref="W14:AB14" si="4">V14*(1+W15)</f>
        <v>29222805.318706658</v>
      </c>
      <c r="X14" s="175">
        <f t="shared" si="4"/>
        <v>29829788.81174979</v>
      </c>
      <c r="Y14" s="175">
        <f t="shared" si="4"/>
        <v>30434668.791127969</v>
      </c>
      <c r="Z14" s="175">
        <f t="shared" si="4"/>
        <v>31037167.277717821</v>
      </c>
      <c r="AA14" s="175">
        <f t="shared" si="4"/>
        <v>31637335.096060559</v>
      </c>
      <c r="AB14" s="175">
        <f t="shared" si="4"/>
        <v>32234234.066614784</v>
      </c>
      <c r="AC14" s="175">
        <f t="shared" ref="AC14:BN14" si="5">AB14*(1+AC15)</f>
        <v>32826448.362875249</v>
      </c>
      <c r="AD14" s="175">
        <f t="shared" si="5"/>
        <v>33414373.171580773</v>
      </c>
      <c r="AE14" s="175">
        <f t="shared" si="5"/>
        <v>33999940.343915276</v>
      </c>
      <c r="AF14" s="175">
        <f t="shared" si="5"/>
        <v>34580764.238148279</v>
      </c>
      <c r="AG14" s="175">
        <f t="shared" si="5"/>
        <v>35150012.583810844</v>
      </c>
      <c r="AH14" s="175">
        <f t="shared" si="5"/>
        <v>35704707.477682002</v>
      </c>
      <c r="AI14" s="175">
        <f t="shared" si="5"/>
        <v>36247526.543295331</v>
      </c>
      <c r="AJ14" s="175">
        <f t="shared" si="5"/>
        <v>36782935.079628959</v>
      </c>
      <c r="AK14" s="175">
        <f t="shared" si="5"/>
        <v>37309405.757357605</v>
      </c>
      <c r="AL14" s="175">
        <f t="shared" si="5"/>
        <v>37819176.424355194</v>
      </c>
      <c r="AM14" s="175">
        <f t="shared" si="5"/>
        <v>38309179.456527017</v>
      </c>
      <c r="AN14" s="175">
        <f t="shared" si="5"/>
        <v>38782227.318026178</v>
      </c>
      <c r="AO14" s="175">
        <f t="shared" si="5"/>
        <v>39242563.85804408</v>
      </c>
      <c r="AP14" s="175">
        <f t="shared" si="5"/>
        <v>39699784.542514883</v>
      </c>
      <c r="AQ14" s="175">
        <f t="shared" si="5"/>
        <v>40149308.420698315</v>
      </c>
      <c r="AR14" s="175">
        <f t="shared" si="5"/>
        <v>40579794.359254844</v>
      </c>
      <c r="AS14" s="175">
        <f t="shared" si="5"/>
        <v>40992814.288637735</v>
      </c>
      <c r="AT14" s="175">
        <f t="shared" si="5"/>
        <v>41390882.467783786</v>
      </c>
      <c r="AU14" s="175">
        <f t="shared" si="5"/>
        <v>41774655.985404432</v>
      </c>
      <c r="AV14" s="175">
        <f t="shared" si="5"/>
        <v>42141859.665353663</v>
      </c>
      <c r="AW14" s="175">
        <f t="shared" si="5"/>
        <v>42491138.878022797</v>
      </c>
      <c r="AX14" s="175">
        <f t="shared" si="5"/>
        <v>42823260.659089945</v>
      </c>
      <c r="AY14" s="175">
        <f t="shared" si="5"/>
        <v>43139808.348599277</v>
      </c>
      <c r="AZ14" s="175">
        <f t="shared" si="5"/>
        <v>43440872.186042324</v>
      </c>
      <c r="BA14" s="175">
        <f t="shared" si="5"/>
        <v>43724281.756062135</v>
      </c>
      <c r="BB14" s="175">
        <f t="shared" si="5"/>
        <v>43988680.354578942</v>
      </c>
      <c r="BC14" s="175">
        <f t="shared" si="5"/>
        <v>44234548.221645452</v>
      </c>
      <c r="BD14" s="175">
        <f t="shared" si="5"/>
        <v>44463230.133132763</v>
      </c>
      <c r="BE14" s="175">
        <f t="shared" si="5"/>
        <v>44674991.621337838</v>
      </c>
      <c r="BF14" s="175">
        <f t="shared" si="5"/>
        <v>44868251.939305365</v>
      </c>
      <c r="BG14" s="175">
        <f t="shared" si="5"/>
        <v>45041995.633446582</v>
      </c>
      <c r="BH14" s="175">
        <f t="shared" si="5"/>
        <v>45196748.063559964</v>
      </c>
      <c r="BI14" s="175">
        <f t="shared" si="5"/>
        <v>45333789.178295679</v>
      </c>
      <c r="BJ14" s="175">
        <f t="shared" si="5"/>
        <v>45398069.257487632</v>
      </c>
      <c r="BK14" s="175">
        <f t="shared" si="5"/>
        <v>45462440.481246494</v>
      </c>
      <c r="BL14" s="175">
        <f t="shared" si="5"/>
        <v>45526902.978808753</v>
      </c>
      <c r="BM14" s="175">
        <f t="shared" si="5"/>
        <v>45591456.879594162</v>
      </c>
      <c r="BN14" s="175">
        <f t="shared" si="5"/>
        <v>45656102.313205965</v>
      </c>
    </row>
    <row r="15" spans="1:70" hidden="1" outlineLevel="1">
      <c r="E15" t="s">
        <v>169</v>
      </c>
      <c r="G15" s="117"/>
      <c r="H15" t="s">
        <v>228</v>
      </c>
      <c r="J15" t="s">
        <v>119</v>
      </c>
      <c r="M15" s="131"/>
      <c r="N15" s="131"/>
      <c r="O15" s="149"/>
      <c r="P15" s="149"/>
      <c r="Q15" s="149"/>
      <c r="R15" s="149"/>
      <c r="S15" s="149"/>
      <c r="T15" s="149"/>
      <c r="U15" s="149"/>
      <c r="V15" s="149"/>
      <c r="W15" s="149">
        <f t="shared" ref="W15:BJ15" si="6">W13/V13-1</f>
        <v>2.1241115145087974E-2</v>
      </c>
      <c r="X15" s="149">
        <f t="shared" si="6"/>
        <v>2.0770883781461524E-2</v>
      </c>
      <c r="Y15" s="149">
        <f t="shared" si="6"/>
        <v>2.0277715782550887E-2</v>
      </c>
      <c r="Z15" s="149">
        <f t="shared" si="6"/>
        <v>1.9796452878287463E-2</v>
      </c>
      <c r="AA15" s="149">
        <f t="shared" si="6"/>
        <v>1.9337068134230417E-2</v>
      </c>
      <c r="AB15" s="149">
        <f t="shared" si="6"/>
        <v>1.8866916848143456E-2</v>
      </c>
      <c r="AC15" s="149">
        <f t="shared" si="6"/>
        <v>1.8372215546881066E-2</v>
      </c>
      <c r="AD15" s="149">
        <f t="shared" si="6"/>
        <v>1.79100950004214E-2</v>
      </c>
      <c r="AE15" s="149">
        <f t="shared" si="6"/>
        <v>1.7524409909701166E-2</v>
      </c>
      <c r="AF15" s="149">
        <f t="shared" si="6"/>
        <v>1.7083085686559141E-2</v>
      </c>
      <c r="AG15" s="149">
        <f t="shared" si="6"/>
        <v>1.6461415998278772E-2</v>
      </c>
      <c r="AH15" s="149">
        <f t="shared" si="6"/>
        <v>1.5780787917175187E-2</v>
      </c>
      <c r="AI15" s="149">
        <f t="shared" si="6"/>
        <v>1.5203011142231881E-2</v>
      </c>
      <c r="AJ15" s="149">
        <f t="shared" si="6"/>
        <v>1.4770898524458342E-2</v>
      </c>
      <c r="AK15" s="149">
        <f t="shared" si="6"/>
        <v>1.431290560660603E-2</v>
      </c>
      <c r="AL15" s="149">
        <f t="shared" si="6"/>
        <v>1.3663328499866623E-2</v>
      </c>
      <c r="AM15" s="149">
        <f t="shared" si="6"/>
        <v>1.295647019579893E-2</v>
      </c>
      <c r="AN15" s="149">
        <f t="shared" si="6"/>
        <v>1.2348159584988583E-2</v>
      </c>
      <c r="AO15" s="149">
        <f t="shared" si="6"/>
        <v>1.1869780872640456E-2</v>
      </c>
      <c r="AP15" s="149">
        <f t="shared" si="6"/>
        <v>1.1651142013165972E-2</v>
      </c>
      <c r="AQ15" s="149">
        <f t="shared" si="6"/>
        <v>1.132308105355162E-2</v>
      </c>
      <c r="AR15" s="149">
        <f t="shared" si="6"/>
        <v>1.0722125871901689E-2</v>
      </c>
      <c r="AS15" s="149">
        <f t="shared" si="6"/>
        <v>1.0177969994781266E-2</v>
      </c>
      <c r="AT15" s="149">
        <f t="shared" si="6"/>
        <v>9.7106818854442167E-3</v>
      </c>
      <c r="AU15" s="149">
        <f t="shared" si="6"/>
        <v>9.2719336902118421E-3</v>
      </c>
      <c r="AV15" s="149">
        <f t="shared" si="6"/>
        <v>8.7901066157798358E-3</v>
      </c>
      <c r="AW15" s="149">
        <f t="shared" si="6"/>
        <v>8.2881774900951388E-3</v>
      </c>
      <c r="AX15" s="149">
        <f t="shared" si="6"/>
        <v>7.8162598093818314E-3</v>
      </c>
      <c r="AY15" s="149">
        <f t="shared" si="6"/>
        <v>7.3919567225233518E-3</v>
      </c>
      <c r="AZ15" s="149">
        <f t="shared" si="6"/>
        <v>6.978794041230918E-3</v>
      </c>
      <c r="BA15" s="149">
        <f t="shared" si="6"/>
        <v>6.524030383323387E-3</v>
      </c>
      <c r="BB15" s="149">
        <f t="shared" si="6"/>
        <v>6.046951211043039E-3</v>
      </c>
      <c r="BC15" s="149">
        <f t="shared" si="6"/>
        <v>5.5893440104282099E-3</v>
      </c>
      <c r="BD15" s="149">
        <f t="shared" si="6"/>
        <v>5.1697580439040713E-3</v>
      </c>
      <c r="BE15" s="149">
        <f t="shared" si="6"/>
        <v>4.7626204297577246E-3</v>
      </c>
      <c r="BF15" s="149">
        <f t="shared" si="6"/>
        <v>4.3259172739322782E-3</v>
      </c>
      <c r="BG15" s="149">
        <f t="shared" si="6"/>
        <v>3.872308071556807E-3</v>
      </c>
      <c r="BH15" s="149">
        <f t="shared" si="6"/>
        <v>3.4357365373587356E-3</v>
      </c>
      <c r="BI15" s="149">
        <f t="shared" si="6"/>
        <v>3.0321012154015392E-3</v>
      </c>
      <c r="BJ15" s="149">
        <f t="shared" si="6"/>
        <v>1.4179286655069401E-3</v>
      </c>
      <c r="BK15" s="176">
        <f>BJ15</f>
        <v>1.4179286655069401E-3</v>
      </c>
      <c r="BL15" s="176">
        <f>BK15</f>
        <v>1.4179286655069401E-3</v>
      </c>
      <c r="BM15" s="176">
        <f>BL15</f>
        <v>1.4179286655069401E-3</v>
      </c>
      <c r="BN15" s="176">
        <f>BM15</f>
        <v>1.4179286655069401E-3</v>
      </c>
    </row>
    <row r="16" spans="1:70" s="23" customFormat="1" hidden="1" outlineLevel="1">
      <c r="A16" s="294"/>
      <c r="E16" s="23" t="s">
        <v>170</v>
      </c>
      <c r="G16" s="139"/>
      <c r="I16" s="23" t="s">
        <v>176</v>
      </c>
      <c r="J16" s="23" t="s">
        <v>118</v>
      </c>
      <c r="K16" s="140"/>
      <c r="L16" s="178">
        <f t="shared" ref="L16:AQ16" si="7">IF(L14=0,0,L9/L14)</f>
        <v>4.3776968731548793</v>
      </c>
      <c r="M16" s="178">
        <f t="shared" si="7"/>
        <v>4.3309851472397591</v>
      </c>
      <c r="N16" s="178">
        <f t="shared" si="7"/>
        <v>4.2863081673875811</v>
      </c>
      <c r="O16" s="178">
        <f t="shared" si="7"/>
        <v>4.2435358182714698</v>
      </c>
      <c r="P16" s="178">
        <f t="shared" si="7"/>
        <v>4.2025488469567716</v>
      </c>
      <c r="Q16" s="178">
        <f t="shared" si="7"/>
        <v>4.1632377525462507</v>
      </c>
      <c r="R16" s="178">
        <f t="shared" si="7"/>
        <v>4.1100851289472784</v>
      </c>
      <c r="S16" s="178">
        <f t="shared" si="7"/>
        <v>4.0600103355449901</v>
      </c>
      <c r="T16" s="178">
        <f t="shared" si="7"/>
        <v>4.0127535596075088</v>
      </c>
      <c r="U16" s="178">
        <f t="shared" si="7"/>
        <v>3.9680834306230617</v>
      </c>
      <c r="V16" s="178">
        <f t="shared" si="7"/>
        <v>3.9257932319461504</v>
      </c>
      <c r="W16" s="178">
        <f t="shared" si="7"/>
        <v>3.8728683659622902</v>
      </c>
      <c r="X16" s="178">
        <f t="shared" si="7"/>
        <v>3.821485393785486</v>
      </c>
      <c r="Y16" s="178">
        <f t="shared" si="7"/>
        <v>3.7717268082955568</v>
      </c>
      <c r="Z16" s="178">
        <f t="shared" si="7"/>
        <v>3.7235519218982271</v>
      </c>
      <c r="AA16" s="178">
        <f t="shared" si="7"/>
        <v>3.676900232552041</v>
      </c>
      <c r="AB16" s="178">
        <f t="shared" si="7"/>
        <v>3.6318124781856831</v>
      </c>
      <c r="AC16" s="178">
        <f t="shared" si="7"/>
        <v>3.5883213988953973</v>
      </c>
      <c r="AD16" s="178">
        <f t="shared" si="7"/>
        <v>3.5462436899648115</v>
      </c>
      <c r="AE16" s="178">
        <f t="shared" si="7"/>
        <v>3.5052801265211779</v>
      </c>
      <c r="AF16" s="178">
        <f t="shared" si="7"/>
        <v>3.4656023251282515</v>
      </c>
      <c r="AG16" s="178">
        <f t="shared" si="7"/>
        <v>3.4277638534075425</v>
      </c>
      <c r="AH16" s="178">
        <f t="shared" si="7"/>
        <v>3.3918594515552858</v>
      </c>
      <c r="AI16" s="178">
        <f t="shared" si="7"/>
        <v>3.3574466980077347</v>
      </c>
      <c r="AJ16" s="178">
        <f t="shared" si="7"/>
        <v>3.3239786840213092</v>
      </c>
      <c r="AK16" s="178">
        <f t="shared" si="7"/>
        <v>3.2915000932513587</v>
      </c>
      <c r="AL16" s="178">
        <f t="shared" si="7"/>
        <v>3.2605883078432467</v>
      </c>
      <c r="AM16" s="178">
        <f t="shared" si="7"/>
        <v>3.2313686040775651</v>
      </c>
      <c r="AN16" s="178">
        <f t="shared" si="7"/>
        <v>3.2034682909303456</v>
      </c>
      <c r="AO16" s="178">
        <f t="shared" si="7"/>
        <v>3.1764284771960809</v>
      </c>
      <c r="AP16" s="178">
        <f t="shared" si="7"/>
        <v>3.1494054815219537</v>
      </c>
      <c r="AQ16" s="178">
        <f t="shared" si="7"/>
        <v>3.1227374081976751</v>
      </c>
      <c r="AR16" s="178">
        <f t="shared" ref="AR16:BN16" si="8">IF(AR14=0,0,AR9/AR14)</f>
        <v>3.0972652378389216</v>
      </c>
      <c r="AS16" s="178">
        <f t="shared" si="8"/>
        <v>3.072799452283475</v>
      </c>
      <c r="AT16" s="178">
        <f t="shared" si="8"/>
        <v>3.0490839201315145</v>
      </c>
      <c r="AU16" s="178">
        <f t="shared" si="8"/>
        <v>3.0260120083884172</v>
      </c>
      <c r="AV16" s="178">
        <f t="shared" si="8"/>
        <v>3.0037101670673452</v>
      </c>
      <c r="AW16" s="178">
        <f t="shared" si="8"/>
        <v>2.9822510674237979</v>
      </c>
      <c r="AX16" s="178">
        <f t="shared" si="8"/>
        <v>2.9615564917151436</v>
      </c>
      <c r="AY16" s="178">
        <f t="shared" si="8"/>
        <v>2.9414851957570027</v>
      </c>
      <c r="AZ16" s="178">
        <f t="shared" si="8"/>
        <v>2.9219978338813486</v>
      </c>
      <c r="BA16" s="178">
        <f t="shared" si="8"/>
        <v>2.9032164314641653</v>
      </c>
      <c r="BB16" s="178">
        <f t="shared" si="8"/>
        <v>2.8852156825577282</v>
      </c>
      <c r="BC16" s="178">
        <f t="shared" si="8"/>
        <v>2.8679485756478922</v>
      </c>
      <c r="BD16" s="178">
        <f t="shared" si="8"/>
        <v>2.8513081491161603</v>
      </c>
      <c r="BE16" s="178">
        <f t="shared" si="8"/>
        <v>2.835255367356408</v>
      </c>
      <c r="BF16" s="178">
        <f t="shared" si="8"/>
        <v>2.819871146014072</v>
      </c>
      <c r="BG16" s="178">
        <f t="shared" si="8"/>
        <v>2.8052031166310472</v>
      </c>
      <c r="BH16" s="178">
        <f t="shared" si="8"/>
        <v>2.7912032915024527</v>
      </c>
      <c r="BI16" s="178">
        <f t="shared" si="8"/>
        <v>2.7777775596728227</v>
      </c>
      <c r="BJ16" s="178">
        <f t="shared" si="8"/>
        <v>2.7712033866119552</v>
      </c>
      <c r="BK16" s="178">
        <f t="shared" si="8"/>
        <v>2.7646447726628258</v>
      </c>
      <c r="BL16" s="178">
        <f t="shared" si="8"/>
        <v>2.7581016810016461</v>
      </c>
      <c r="BM16" s="178">
        <f t="shared" si="8"/>
        <v>2.7515740748917779</v>
      </c>
      <c r="BN16" s="178">
        <f t="shared" si="8"/>
        <v>2.7450619176835294</v>
      </c>
      <c r="BP16" s="141"/>
      <c r="BQ16" s="141"/>
    </row>
    <row r="17" spans="1:70" s="23" customFormat="1" hidden="1" outlineLevel="1">
      <c r="A17" s="294"/>
      <c r="G17" s="139"/>
      <c r="K17" s="140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P17" s="141"/>
      <c r="BQ17" s="141"/>
    </row>
    <row r="18" spans="1:70" hidden="1" outlineLevel="1">
      <c r="E18" t="s">
        <v>461</v>
      </c>
      <c r="G18" s="119" t="s">
        <v>460</v>
      </c>
      <c r="I18" t="s">
        <v>462</v>
      </c>
      <c r="J18" t="s">
        <v>463</v>
      </c>
      <c r="M18" s="173">
        <v>10652.8</v>
      </c>
      <c r="N18" s="173">
        <v>10797.3</v>
      </c>
      <c r="O18" s="173">
        <v>11038.7</v>
      </c>
      <c r="P18" s="173">
        <v>11655.6</v>
      </c>
      <c r="Q18" s="173">
        <v>12217.3</v>
      </c>
      <c r="R18" s="173">
        <v>13546.2</v>
      </c>
      <c r="S18" s="173">
        <v>14603.6</v>
      </c>
      <c r="T18" s="173">
        <v>15537.5</v>
      </c>
      <c r="U18" s="173">
        <v>14989.4</v>
      </c>
      <c r="V18" s="173">
        <v>16305.2</v>
      </c>
      <c r="W18" s="173">
        <v>16960</v>
      </c>
      <c r="X18" s="173">
        <v>17700</v>
      </c>
      <c r="Y18" s="173">
        <v>18650</v>
      </c>
      <c r="Z18" s="173">
        <v>19600</v>
      </c>
      <c r="AA18" s="173">
        <v>20600</v>
      </c>
      <c r="AB18" s="173">
        <v>21670</v>
      </c>
      <c r="AC18" s="173">
        <v>22670</v>
      </c>
      <c r="AD18" s="173">
        <v>23620</v>
      </c>
      <c r="AE18" s="173">
        <v>24530</v>
      </c>
      <c r="AF18" s="173">
        <v>25390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4"/>
    </row>
    <row r="19" spans="1:70" collapsed="1"/>
    <row r="20" spans="1:70" s="90" customFormat="1" ht="18" customHeight="1">
      <c r="A20" s="293">
        <v>2</v>
      </c>
      <c r="B20" s="88" t="s">
        <v>175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96"/>
      <c r="BQ20" s="96"/>
      <c r="BR20" s="89"/>
    </row>
    <row r="21" spans="1:70" hidden="1" outlineLevel="1"/>
    <row r="22" spans="1:70" ht="15.75" hidden="1" outlineLevel="1">
      <c r="B22" s="17" t="s">
        <v>212</v>
      </c>
      <c r="C22" s="17"/>
      <c r="D22" s="17"/>
    </row>
    <row r="23" spans="1:70" hidden="1" outlineLevel="1"/>
    <row r="24" spans="1:70" hidden="1" outlineLevel="1">
      <c r="C24" s="16" t="s">
        <v>218</v>
      </c>
      <c r="I24" t="s">
        <v>176</v>
      </c>
      <c r="J24" s="53" t="s">
        <v>118</v>
      </c>
      <c r="L24" s="67">
        <f t="shared" ref="L24:V24" si="9">SUM(L614:L641)</f>
        <v>9042921</v>
      </c>
      <c r="M24" s="67">
        <f t="shared" si="9"/>
        <v>10070895</v>
      </c>
      <c r="N24" s="67">
        <f t="shared" si="9"/>
        <v>11076883</v>
      </c>
      <c r="O24" s="67">
        <f t="shared" si="9"/>
        <v>12227344</v>
      </c>
      <c r="P24" s="67">
        <f t="shared" si="9"/>
        <v>13665389</v>
      </c>
      <c r="Q24" s="67">
        <f t="shared" si="9"/>
        <v>14823725</v>
      </c>
      <c r="R24" s="67">
        <f t="shared" si="9"/>
        <v>14897563</v>
      </c>
      <c r="S24" s="67">
        <f t="shared" si="9"/>
        <v>14752712</v>
      </c>
      <c r="T24" s="67">
        <f t="shared" si="9"/>
        <v>14994238</v>
      </c>
      <c r="U24" s="67">
        <f t="shared" si="9"/>
        <v>14076556</v>
      </c>
      <c r="V24" s="67">
        <f t="shared" si="9"/>
        <v>14326097</v>
      </c>
      <c r="W24" s="67">
        <f>SUM(W614:W641)</f>
        <v>14147976</v>
      </c>
      <c r="X24" s="67">
        <f t="shared" ref="X24:BN24" si="10">X14*X25</f>
        <v>14297423.545586517</v>
      </c>
      <c r="Y24" s="67">
        <f t="shared" si="10"/>
        <v>14441469.210300006</v>
      </c>
      <c r="Z24" s="67">
        <f t="shared" si="10"/>
        <v>14580085.4842648</v>
      </c>
      <c r="AA24" s="67">
        <f t="shared" si="10"/>
        <v>14713401.374770163</v>
      </c>
      <c r="AB24" s="67">
        <f t="shared" si="10"/>
        <v>14841087.916110698</v>
      </c>
      <c r="AC24" s="67">
        <f t="shared" si="10"/>
        <v>14962614.066433139</v>
      </c>
      <c r="AD24" s="67">
        <f t="shared" si="10"/>
        <v>15078289.946759423</v>
      </c>
      <c r="AE24" s="67">
        <f t="shared" si="10"/>
        <v>15189102.799718523</v>
      </c>
      <c r="AF24" s="67">
        <f t="shared" si="10"/>
        <v>15294093.748904588</v>
      </c>
      <c r="AG24" s="67">
        <f t="shared" si="10"/>
        <v>15390397.626537763</v>
      </c>
      <c r="AH24" s="67">
        <f t="shared" si="10"/>
        <v>15633270.227443151</v>
      </c>
      <c r="AI24" s="67">
        <f t="shared" si="10"/>
        <v>15870943.008900492</v>
      </c>
      <c r="AJ24" s="67">
        <f t="shared" si="10"/>
        <v>16105371.097572424</v>
      </c>
      <c r="AK24" s="67">
        <f t="shared" si="10"/>
        <v>16335885.753851337</v>
      </c>
      <c r="AL24" s="67">
        <f t="shared" si="10"/>
        <v>16559088.327242499</v>
      </c>
      <c r="AM24" s="67">
        <f t="shared" si="10"/>
        <v>16773635.66162402</v>
      </c>
      <c r="AN24" s="67">
        <f t="shared" si="10"/>
        <v>16980759.19159421</v>
      </c>
      <c r="AO24" s="67">
        <f t="shared" si="10"/>
        <v>17182317.082249507</v>
      </c>
      <c r="AP24" s="67">
        <f t="shared" si="10"/>
        <v>17382510.698690042</v>
      </c>
      <c r="AQ24" s="67">
        <f t="shared" si="10"/>
        <v>17579334.276245538</v>
      </c>
      <c r="AR24" s="67">
        <f t="shared" si="10"/>
        <v>17767822.111099679</v>
      </c>
      <c r="AS24" s="67">
        <f t="shared" si="10"/>
        <v>17948662.471419062</v>
      </c>
      <c r="AT24" s="67">
        <f t="shared" si="10"/>
        <v>18122956.222948223</v>
      </c>
      <c r="AU24" s="67">
        <f t="shared" si="10"/>
        <v>18290991.071318012</v>
      </c>
      <c r="AV24" s="67">
        <f t="shared" si="10"/>
        <v>18451770.832943175</v>
      </c>
      <c r="AW24" s="67">
        <f t="shared" si="10"/>
        <v>18604702.384613171</v>
      </c>
      <c r="AX24" s="67">
        <f t="shared" si="10"/>
        <v>18750121.572127528</v>
      </c>
      <c r="AY24" s="67">
        <f t="shared" si="10"/>
        <v>18888721.659330748</v>
      </c>
      <c r="AZ24" s="67">
        <f t="shared" si="10"/>
        <v>19020542.157493357</v>
      </c>
      <c r="BA24" s="67">
        <f t="shared" si="10"/>
        <v>19144632.752436128</v>
      </c>
      <c r="BB24" s="67">
        <f t="shared" si="10"/>
        <v>19260399.412643444</v>
      </c>
      <c r="BC24" s="67">
        <f t="shared" si="10"/>
        <v>19368052.41073896</v>
      </c>
      <c r="BD24" s="67">
        <f t="shared" si="10"/>
        <v>19468180.555484131</v>
      </c>
      <c r="BE24" s="67">
        <f t="shared" si="10"/>
        <v>19560900.109927893</v>
      </c>
      <c r="BF24" s="67">
        <f t="shared" si="10"/>
        <v>19645518.945607092</v>
      </c>
      <c r="BG24" s="67">
        <f t="shared" si="10"/>
        <v>19721592.447190091</v>
      </c>
      <c r="BH24" s="67">
        <f t="shared" si="10"/>
        <v>19789350.642935798</v>
      </c>
      <c r="BI24" s="67">
        <f t="shared" si="10"/>
        <v>19849353.957072251</v>
      </c>
      <c r="BJ24" s="67">
        <f t="shared" si="10"/>
        <v>19877498.925039776</v>
      </c>
      <c r="BK24" s="67">
        <f t="shared" si="10"/>
        <v>19905683.800564174</v>
      </c>
      <c r="BL24" s="67">
        <f t="shared" si="10"/>
        <v>19933908.640231509</v>
      </c>
      <c r="BM24" s="67">
        <f t="shared" si="10"/>
        <v>19962173.500708092</v>
      </c>
      <c r="BN24" s="67">
        <f t="shared" si="10"/>
        <v>19990478.43874057</v>
      </c>
      <c r="BO24" s="19" t="s">
        <v>140</v>
      </c>
    </row>
    <row r="25" spans="1:70" s="23" customFormat="1" hidden="1" outlineLevel="1">
      <c r="A25" s="294"/>
      <c r="D25" s="23" t="s">
        <v>240</v>
      </c>
      <c r="I25" s="142"/>
      <c r="J25" s="53" t="s">
        <v>119</v>
      </c>
      <c r="K25" s="140"/>
      <c r="L25" s="181">
        <f t="shared" ref="L25:W25" si="11">L24/L14</f>
        <v>0.40609131516535962</v>
      </c>
      <c r="M25" s="181">
        <f t="shared" si="11"/>
        <v>0.442185308108899</v>
      </c>
      <c r="N25" s="181">
        <f t="shared" si="11"/>
        <v>0.47576273986843154</v>
      </c>
      <c r="O25" s="181">
        <f t="shared" si="11"/>
        <v>0.51398171258529202</v>
      </c>
      <c r="P25" s="181">
        <f t="shared" si="11"/>
        <v>0.56244179006366468</v>
      </c>
      <c r="Q25" s="181">
        <f t="shared" si="11"/>
        <v>0.59764348961089353</v>
      </c>
      <c r="R25" s="181">
        <f t="shared" si="11"/>
        <v>0.58271228663501451</v>
      </c>
      <c r="S25" s="181">
        <f t="shared" si="11"/>
        <v>0.56033940891162692</v>
      </c>
      <c r="T25" s="181">
        <f t="shared" si="11"/>
        <v>0.55348807379853782</v>
      </c>
      <c r="U25" s="181">
        <f t="shared" si="11"/>
        <v>0.50539254736570094</v>
      </c>
      <c r="V25" s="181">
        <f t="shared" si="11"/>
        <v>0.5006500613611935</v>
      </c>
      <c r="W25" s="181">
        <f t="shared" si="11"/>
        <v>0.48414160946222806</v>
      </c>
      <c r="X25" s="181">
        <f t="shared" ref="X25:BN25" si="12">W25*(1+X27)</f>
        <v>0.47930019336760576</v>
      </c>
      <c r="Y25" s="181">
        <f t="shared" si="12"/>
        <v>0.47450719143392972</v>
      </c>
      <c r="Z25" s="181">
        <f t="shared" si="12"/>
        <v>0.4697621195195904</v>
      </c>
      <c r="AA25" s="181">
        <f t="shared" si="12"/>
        <v>0.4650644983243945</v>
      </c>
      <c r="AB25" s="181">
        <f t="shared" si="12"/>
        <v>0.46041385334115054</v>
      </c>
      <c r="AC25" s="181">
        <f t="shared" si="12"/>
        <v>0.45580971480773902</v>
      </c>
      <c r="AD25" s="181">
        <f t="shared" si="12"/>
        <v>0.45125161765966165</v>
      </c>
      <c r="AE25" s="181">
        <f t="shared" si="12"/>
        <v>0.446739101483065</v>
      </c>
      <c r="AF25" s="181">
        <f t="shared" si="12"/>
        <v>0.44227171046823432</v>
      </c>
      <c r="AG25" s="181">
        <f t="shared" si="12"/>
        <v>0.43784899336355199</v>
      </c>
      <c r="AH25" s="181">
        <f t="shared" si="12"/>
        <v>0.43784899336355199</v>
      </c>
      <c r="AI25" s="181">
        <f t="shared" si="12"/>
        <v>0.43784899336355199</v>
      </c>
      <c r="AJ25" s="181">
        <f t="shared" si="12"/>
        <v>0.43784899336355199</v>
      </c>
      <c r="AK25" s="181">
        <f t="shared" si="12"/>
        <v>0.43784899336355199</v>
      </c>
      <c r="AL25" s="181">
        <f t="shared" si="12"/>
        <v>0.43784899336355199</v>
      </c>
      <c r="AM25" s="181">
        <f t="shared" si="12"/>
        <v>0.43784899336355199</v>
      </c>
      <c r="AN25" s="181">
        <f t="shared" si="12"/>
        <v>0.43784899336355199</v>
      </c>
      <c r="AO25" s="181">
        <f t="shared" si="12"/>
        <v>0.43784899336355199</v>
      </c>
      <c r="AP25" s="181">
        <f t="shared" si="12"/>
        <v>0.43784899336355199</v>
      </c>
      <c r="AQ25" s="181">
        <f t="shared" si="12"/>
        <v>0.43784899336355199</v>
      </c>
      <c r="AR25" s="181">
        <f t="shared" si="12"/>
        <v>0.43784899336355199</v>
      </c>
      <c r="AS25" s="181">
        <f t="shared" si="12"/>
        <v>0.43784899336355199</v>
      </c>
      <c r="AT25" s="181">
        <f t="shared" si="12"/>
        <v>0.43784899336355199</v>
      </c>
      <c r="AU25" s="181">
        <f t="shared" si="12"/>
        <v>0.43784899336355199</v>
      </c>
      <c r="AV25" s="181">
        <f t="shared" si="12"/>
        <v>0.43784899336355199</v>
      </c>
      <c r="AW25" s="181">
        <f t="shared" si="12"/>
        <v>0.43784899336355199</v>
      </c>
      <c r="AX25" s="181">
        <f t="shared" si="12"/>
        <v>0.43784899336355199</v>
      </c>
      <c r="AY25" s="181">
        <f t="shared" si="12"/>
        <v>0.43784899336355199</v>
      </c>
      <c r="AZ25" s="181">
        <f t="shared" si="12"/>
        <v>0.43784899336355199</v>
      </c>
      <c r="BA25" s="181">
        <f t="shared" si="12"/>
        <v>0.43784899336355199</v>
      </c>
      <c r="BB25" s="181">
        <f t="shared" si="12"/>
        <v>0.43784899336355199</v>
      </c>
      <c r="BC25" s="181">
        <f t="shared" si="12"/>
        <v>0.43784899336355199</v>
      </c>
      <c r="BD25" s="181">
        <f t="shared" si="12"/>
        <v>0.43784899336355199</v>
      </c>
      <c r="BE25" s="181">
        <f t="shared" si="12"/>
        <v>0.43784899336355199</v>
      </c>
      <c r="BF25" s="181">
        <f t="shared" si="12"/>
        <v>0.43784899336355199</v>
      </c>
      <c r="BG25" s="181">
        <f t="shared" si="12"/>
        <v>0.43784899336355199</v>
      </c>
      <c r="BH25" s="181">
        <f t="shared" si="12"/>
        <v>0.43784899336355199</v>
      </c>
      <c r="BI25" s="181">
        <f t="shared" si="12"/>
        <v>0.43784899336355199</v>
      </c>
      <c r="BJ25" s="181">
        <f t="shared" si="12"/>
        <v>0.43784899336355199</v>
      </c>
      <c r="BK25" s="181">
        <f t="shared" si="12"/>
        <v>0.43784899336355199</v>
      </c>
      <c r="BL25" s="181">
        <f t="shared" si="12"/>
        <v>0.43784899336355199</v>
      </c>
      <c r="BM25" s="181">
        <f t="shared" si="12"/>
        <v>0.43784899336355199</v>
      </c>
      <c r="BN25" s="181">
        <f t="shared" si="12"/>
        <v>0.43784899336355199</v>
      </c>
      <c r="BP25" s="141"/>
      <c r="BQ25" s="141"/>
    </row>
    <row r="26" spans="1:70" s="23" customFormat="1" hidden="1" outlineLevel="1">
      <c r="A26" s="294"/>
      <c r="D26" s="64" t="s">
        <v>566</v>
      </c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184">
        <v>-0.01</v>
      </c>
      <c r="Y26" s="188">
        <f t="shared" ref="Y26" si="13">X26</f>
        <v>-0.01</v>
      </c>
      <c r="Z26" s="188">
        <f t="shared" ref="Z26" si="14">Y26</f>
        <v>-0.01</v>
      </c>
      <c r="AA26" s="188">
        <f t="shared" ref="AA26" si="15">Z26</f>
        <v>-0.01</v>
      </c>
      <c r="AB26" s="188">
        <f t="shared" ref="AB26" si="16">AA26</f>
        <v>-0.01</v>
      </c>
      <c r="AC26" s="188">
        <f t="shared" ref="AC26" si="17">AB26</f>
        <v>-0.01</v>
      </c>
      <c r="AD26" s="188">
        <f t="shared" ref="AD26" si="18">AC26</f>
        <v>-0.01</v>
      </c>
      <c r="AE26" s="188">
        <f t="shared" ref="AE26" si="19">AD26</f>
        <v>-0.01</v>
      </c>
      <c r="AF26" s="188">
        <f t="shared" ref="AF26" si="20">AE26</f>
        <v>-0.01</v>
      </c>
      <c r="AG26" s="188">
        <f t="shared" ref="AG26" si="21">AF26</f>
        <v>-0.01</v>
      </c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P26" s="141"/>
      <c r="BQ26" s="141"/>
    </row>
    <row r="27" spans="1:70" s="23" customFormat="1" hidden="1" outlineLevel="1">
      <c r="A27" s="294"/>
      <c r="D27" s="64" t="s">
        <v>567</v>
      </c>
      <c r="H27" s="60" t="s">
        <v>250</v>
      </c>
      <c r="I27" s="142"/>
      <c r="J27" s="53" t="s">
        <v>119</v>
      </c>
      <c r="K27" s="140"/>
      <c r="L27" s="182"/>
      <c r="M27" s="282">
        <f>M25/L25-1</f>
        <v>8.8881469747369435E-2</v>
      </c>
      <c r="N27" s="282">
        <f>N25/M25-1</f>
        <v>7.5935204412678647E-2</v>
      </c>
      <c r="O27" s="282">
        <f>O25/N25-1</f>
        <v>8.0332000625836342E-2</v>
      </c>
      <c r="P27" s="282">
        <f t="shared" ref="P27:W27" si="22">P25/O25-1</f>
        <v>9.428366086143769E-2</v>
      </c>
      <c r="Q27" s="282">
        <f t="shared" si="22"/>
        <v>6.2587275997475711E-2</v>
      </c>
      <c r="R27" s="282">
        <f t="shared" si="22"/>
        <v>-2.4983461269862173E-2</v>
      </c>
      <c r="S27" s="282">
        <f t="shared" si="22"/>
        <v>-3.8394381303651803E-2</v>
      </c>
      <c r="T27" s="282">
        <f t="shared" si="22"/>
        <v>-1.2227116287245932E-2</v>
      </c>
      <c r="U27" s="282">
        <f t="shared" si="22"/>
        <v>-8.6895325680211521E-2</v>
      </c>
      <c r="V27" s="282">
        <f t="shared" si="22"/>
        <v>-9.3837671909233755E-3</v>
      </c>
      <c r="W27" s="282">
        <f t="shared" si="22"/>
        <v>-3.297403350771877E-2</v>
      </c>
      <c r="X27" s="268">
        <f t="shared" ref="X27:AG27" si="23">X26*(1+INDEX(scenario.fixed.penetration, MATCH(scenario.fixed.penetration.selected, scenarios,0)))</f>
        <v>-0.01</v>
      </c>
      <c r="Y27" s="268">
        <f t="shared" si="23"/>
        <v>-0.01</v>
      </c>
      <c r="Z27" s="268">
        <f t="shared" si="23"/>
        <v>-0.01</v>
      </c>
      <c r="AA27" s="268">
        <f t="shared" si="23"/>
        <v>-0.01</v>
      </c>
      <c r="AB27" s="268">
        <f t="shared" si="23"/>
        <v>-0.01</v>
      </c>
      <c r="AC27" s="268">
        <f t="shared" si="23"/>
        <v>-0.01</v>
      </c>
      <c r="AD27" s="268">
        <f t="shared" si="23"/>
        <v>-0.01</v>
      </c>
      <c r="AE27" s="268">
        <f t="shared" si="23"/>
        <v>-0.01</v>
      </c>
      <c r="AF27" s="268">
        <f t="shared" si="23"/>
        <v>-0.01</v>
      </c>
      <c r="AG27" s="268">
        <f t="shared" si="23"/>
        <v>-0.01</v>
      </c>
      <c r="AH27" s="184">
        <v>0</v>
      </c>
      <c r="AI27" s="188">
        <f>AH27</f>
        <v>0</v>
      </c>
      <c r="AJ27" s="188">
        <f t="shared" ref="AJ27:BN27" si="24">AI27</f>
        <v>0</v>
      </c>
      <c r="AK27" s="188">
        <f t="shared" si="24"/>
        <v>0</v>
      </c>
      <c r="AL27" s="188">
        <f t="shared" si="24"/>
        <v>0</v>
      </c>
      <c r="AM27" s="188">
        <f t="shared" si="24"/>
        <v>0</v>
      </c>
      <c r="AN27" s="188">
        <f t="shared" si="24"/>
        <v>0</v>
      </c>
      <c r="AO27" s="188">
        <f t="shared" si="24"/>
        <v>0</v>
      </c>
      <c r="AP27" s="188">
        <f t="shared" si="24"/>
        <v>0</v>
      </c>
      <c r="AQ27" s="188">
        <f t="shared" si="24"/>
        <v>0</v>
      </c>
      <c r="AR27" s="188">
        <f t="shared" si="24"/>
        <v>0</v>
      </c>
      <c r="AS27" s="188">
        <f t="shared" si="24"/>
        <v>0</v>
      </c>
      <c r="AT27" s="188">
        <f t="shared" si="24"/>
        <v>0</v>
      </c>
      <c r="AU27" s="188">
        <f t="shared" si="24"/>
        <v>0</v>
      </c>
      <c r="AV27" s="188">
        <f t="shared" si="24"/>
        <v>0</v>
      </c>
      <c r="AW27" s="188">
        <f t="shared" si="24"/>
        <v>0</v>
      </c>
      <c r="AX27" s="188">
        <f t="shared" si="24"/>
        <v>0</v>
      </c>
      <c r="AY27" s="188">
        <f t="shared" si="24"/>
        <v>0</v>
      </c>
      <c r="AZ27" s="188">
        <f t="shared" si="24"/>
        <v>0</v>
      </c>
      <c r="BA27" s="188">
        <f t="shared" si="24"/>
        <v>0</v>
      </c>
      <c r="BB27" s="188">
        <f t="shared" si="24"/>
        <v>0</v>
      </c>
      <c r="BC27" s="188">
        <f t="shared" si="24"/>
        <v>0</v>
      </c>
      <c r="BD27" s="188">
        <f t="shared" si="24"/>
        <v>0</v>
      </c>
      <c r="BE27" s="188">
        <f t="shared" si="24"/>
        <v>0</v>
      </c>
      <c r="BF27" s="188">
        <f t="shared" si="24"/>
        <v>0</v>
      </c>
      <c r="BG27" s="188">
        <f t="shared" si="24"/>
        <v>0</v>
      </c>
      <c r="BH27" s="188">
        <f t="shared" si="24"/>
        <v>0</v>
      </c>
      <c r="BI27" s="188">
        <f t="shared" si="24"/>
        <v>0</v>
      </c>
      <c r="BJ27" s="188">
        <f t="shared" si="24"/>
        <v>0</v>
      </c>
      <c r="BK27" s="188">
        <f t="shared" si="24"/>
        <v>0</v>
      </c>
      <c r="BL27" s="188">
        <f t="shared" si="24"/>
        <v>0</v>
      </c>
      <c r="BM27" s="188">
        <f t="shared" si="24"/>
        <v>0</v>
      </c>
      <c r="BN27" s="188">
        <f t="shared" si="24"/>
        <v>0</v>
      </c>
      <c r="BP27" s="141"/>
      <c r="BQ27" s="141"/>
    </row>
    <row r="28" spans="1:70" hidden="1" outlineLevel="1"/>
    <row r="29" spans="1:70" hidden="1" outlineLevel="1">
      <c r="C29" s="16" t="s">
        <v>235</v>
      </c>
      <c r="I29" t="s">
        <v>176</v>
      </c>
      <c r="J29" s="53" t="s">
        <v>118</v>
      </c>
      <c r="L29" s="67">
        <f>SUM(L643:L670)</f>
        <v>3297622</v>
      </c>
      <c r="M29" s="67">
        <f t="shared" ref="M29:W29" si="25">SUM(M643:M670)</f>
        <v>3711106</v>
      </c>
      <c r="N29" s="67">
        <f t="shared" si="25"/>
        <v>3906066</v>
      </c>
      <c r="O29" s="67">
        <f t="shared" si="25"/>
        <v>4109775</v>
      </c>
      <c r="P29" s="67">
        <f t="shared" si="25"/>
        <v>4414657</v>
      </c>
      <c r="Q29" s="67">
        <f t="shared" si="25"/>
        <v>4694869</v>
      </c>
      <c r="R29" s="67">
        <f t="shared" si="25"/>
        <v>4970068</v>
      </c>
      <c r="S29" s="67">
        <f t="shared" si="25"/>
        <v>5245191</v>
      </c>
      <c r="T29" s="67">
        <f t="shared" si="25"/>
        <v>5497192</v>
      </c>
      <c r="U29" s="67">
        <f t="shared" si="25"/>
        <v>5427145</v>
      </c>
      <c r="V29" s="67">
        <f t="shared" si="25"/>
        <v>5565365</v>
      </c>
      <c r="W29" s="67">
        <f t="shared" si="25"/>
        <v>5583395</v>
      </c>
      <c r="X29" s="67">
        <f t="shared" ref="X29:BN29" si="26">W29*(1+X31)</f>
        <v>5695062.9000000004</v>
      </c>
      <c r="Y29" s="67">
        <f t="shared" si="26"/>
        <v>5808964.1580000008</v>
      </c>
      <c r="Z29" s="67">
        <f t="shared" si="26"/>
        <v>5925143.4411600009</v>
      </c>
      <c r="AA29" s="67">
        <f t="shared" si="26"/>
        <v>6043646.3099832013</v>
      </c>
      <c r="AB29" s="67">
        <f t="shared" si="26"/>
        <v>6164519.2361828657</v>
      </c>
      <c r="AC29" s="67">
        <f t="shared" si="26"/>
        <v>6287809.6209065234</v>
      </c>
      <c r="AD29" s="67">
        <f t="shared" si="26"/>
        <v>6413565.8133246545</v>
      </c>
      <c r="AE29" s="67">
        <f t="shared" si="26"/>
        <v>6541837.1295911474</v>
      </c>
      <c r="AF29" s="67">
        <f t="shared" si="26"/>
        <v>6672673.8721829709</v>
      </c>
      <c r="AG29" s="67">
        <f t="shared" si="26"/>
        <v>6806127.3496266305</v>
      </c>
      <c r="AH29" s="67">
        <f t="shared" si="26"/>
        <v>6806127.3496266305</v>
      </c>
      <c r="AI29" s="67">
        <f t="shared" si="26"/>
        <v>6806127.3496266305</v>
      </c>
      <c r="AJ29" s="67">
        <f t="shared" si="26"/>
        <v>6806127.3496266305</v>
      </c>
      <c r="AK29" s="67">
        <f t="shared" si="26"/>
        <v>6806127.3496266305</v>
      </c>
      <c r="AL29" s="67">
        <f t="shared" si="26"/>
        <v>6806127.3496266305</v>
      </c>
      <c r="AM29" s="67">
        <f t="shared" si="26"/>
        <v>6806127.3496266305</v>
      </c>
      <c r="AN29" s="67">
        <f t="shared" si="26"/>
        <v>6806127.3496266305</v>
      </c>
      <c r="AO29" s="67">
        <f t="shared" si="26"/>
        <v>6806127.3496266305</v>
      </c>
      <c r="AP29" s="67">
        <f t="shared" si="26"/>
        <v>6806127.3496266305</v>
      </c>
      <c r="AQ29" s="67">
        <f t="shared" si="26"/>
        <v>6806127.3496266305</v>
      </c>
      <c r="AR29" s="67">
        <f t="shared" si="26"/>
        <v>6806127.3496266305</v>
      </c>
      <c r="AS29" s="67">
        <f t="shared" si="26"/>
        <v>6806127.3496266305</v>
      </c>
      <c r="AT29" s="67">
        <f t="shared" si="26"/>
        <v>6806127.3496266305</v>
      </c>
      <c r="AU29" s="67">
        <f t="shared" si="26"/>
        <v>6806127.3496266305</v>
      </c>
      <c r="AV29" s="67">
        <f t="shared" si="26"/>
        <v>6806127.3496266305</v>
      </c>
      <c r="AW29" s="67">
        <f t="shared" si="26"/>
        <v>6806127.3496266305</v>
      </c>
      <c r="AX29" s="67">
        <f t="shared" si="26"/>
        <v>6806127.3496266305</v>
      </c>
      <c r="AY29" s="67">
        <f t="shared" si="26"/>
        <v>6806127.3496266305</v>
      </c>
      <c r="AZ29" s="67">
        <f t="shared" si="26"/>
        <v>6806127.3496266305</v>
      </c>
      <c r="BA29" s="67">
        <f t="shared" si="26"/>
        <v>6806127.3496266305</v>
      </c>
      <c r="BB29" s="67">
        <f t="shared" si="26"/>
        <v>6806127.3496266305</v>
      </c>
      <c r="BC29" s="67">
        <f t="shared" si="26"/>
        <v>6806127.3496266305</v>
      </c>
      <c r="BD29" s="67">
        <f t="shared" si="26"/>
        <v>6806127.3496266305</v>
      </c>
      <c r="BE29" s="67">
        <f t="shared" si="26"/>
        <v>6806127.3496266305</v>
      </c>
      <c r="BF29" s="67">
        <f t="shared" si="26"/>
        <v>6806127.3496266305</v>
      </c>
      <c r="BG29" s="67">
        <f t="shared" si="26"/>
        <v>6806127.3496266305</v>
      </c>
      <c r="BH29" s="67">
        <f t="shared" si="26"/>
        <v>6806127.3496266305</v>
      </c>
      <c r="BI29" s="67">
        <f t="shared" si="26"/>
        <v>6806127.3496266305</v>
      </c>
      <c r="BJ29" s="67">
        <f t="shared" si="26"/>
        <v>6806127.3496266305</v>
      </c>
      <c r="BK29" s="67">
        <f t="shared" si="26"/>
        <v>6806127.3496266305</v>
      </c>
      <c r="BL29" s="67">
        <f t="shared" si="26"/>
        <v>6806127.3496266305</v>
      </c>
      <c r="BM29" s="67">
        <f t="shared" si="26"/>
        <v>6806127.3496266305</v>
      </c>
      <c r="BN29" s="67">
        <f t="shared" si="26"/>
        <v>6806127.3496266305</v>
      </c>
    </row>
    <row r="30" spans="1:70" hidden="1" outlineLevel="1">
      <c r="C30" s="16"/>
      <c r="D30" s="64" t="s">
        <v>566</v>
      </c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X30" s="184">
        <v>0.02</v>
      </c>
      <c r="Y30" s="188">
        <f t="shared" ref="Y30" si="27">X30</f>
        <v>0.02</v>
      </c>
      <c r="Z30" s="188">
        <f t="shared" ref="Z30" si="28">Y30</f>
        <v>0.02</v>
      </c>
      <c r="AA30" s="188">
        <f t="shared" ref="AA30" si="29">Z30</f>
        <v>0.02</v>
      </c>
      <c r="AB30" s="188">
        <f t="shared" ref="AB30" si="30">AA30</f>
        <v>0.02</v>
      </c>
      <c r="AC30" s="188">
        <f t="shared" ref="AC30" si="31">AB30</f>
        <v>0.02</v>
      </c>
      <c r="AD30" s="188">
        <f t="shared" ref="AD30" si="32">AC30</f>
        <v>0.02</v>
      </c>
      <c r="AE30" s="188">
        <f t="shared" ref="AE30" si="33">AD30</f>
        <v>0.02</v>
      </c>
      <c r="AF30" s="188">
        <f t="shared" ref="AF30" si="34">AE30</f>
        <v>0.02</v>
      </c>
      <c r="AG30" s="188">
        <f t="shared" ref="AG30" si="35">AF30</f>
        <v>0.02</v>
      </c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</row>
    <row r="31" spans="1:70" hidden="1" outlineLevel="1">
      <c r="D31" s="64" t="s">
        <v>567</v>
      </c>
      <c r="G31" s="60"/>
      <c r="H31" s="60" t="s">
        <v>250</v>
      </c>
      <c r="I31" s="53"/>
      <c r="J31" s="53" t="s">
        <v>119</v>
      </c>
      <c r="L31" s="185"/>
      <c r="M31" s="183">
        <f>M29/L29-1</f>
        <v>0.12538853755827684</v>
      </c>
      <c r="N31" s="183">
        <f t="shared" ref="N31:W31" si="36">N29/M29-1</f>
        <v>5.253420408902354E-2</v>
      </c>
      <c r="O31" s="183">
        <f t="shared" si="36"/>
        <v>5.2151960565950395E-2</v>
      </c>
      <c r="P31" s="183">
        <f t="shared" si="36"/>
        <v>7.4184596480342702E-2</v>
      </c>
      <c r="Q31" s="183">
        <f t="shared" si="36"/>
        <v>6.3473107876784063E-2</v>
      </c>
      <c r="R31" s="183">
        <f t="shared" si="36"/>
        <v>5.8616970995356787E-2</v>
      </c>
      <c r="S31" s="183">
        <f t="shared" si="36"/>
        <v>5.5355983056972313E-2</v>
      </c>
      <c r="T31" s="183">
        <f t="shared" si="36"/>
        <v>4.8044198962440055E-2</v>
      </c>
      <c r="U31" s="183">
        <f t="shared" si="36"/>
        <v>-1.2742323717272352E-2</v>
      </c>
      <c r="V31" s="183">
        <f t="shared" si="36"/>
        <v>2.5468271070701043E-2</v>
      </c>
      <c r="W31" s="183">
        <f t="shared" si="36"/>
        <v>3.2396796975580067E-3</v>
      </c>
      <c r="X31" s="268">
        <f t="shared" ref="X31:AG31" si="37">X30*(1+INDEX(scenario.fixed.penetration, MATCH(scenario.fixed.penetration.selected, scenarios,0)))</f>
        <v>0.02</v>
      </c>
      <c r="Y31" s="268">
        <f t="shared" si="37"/>
        <v>0.02</v>
      </c>
      <c r="Z31" s="268">
        <f t="shared" si="37"/>
        <v>0.02</v>
      </c>
      <c r="AA31" s="268">
        <f t="shared" si="37"/>
        <v>0.02</v>
      </c>
      <c r="AB31" s="268">
        <f t="shared" si="37"/>
        <v>0.02</v>
      </c>
      <c r="AC31" s="268">
        <f t="shared" si="37"/>
        <v>0.02</v>
      </c>
      <c r="AD31" s="268">
        <f t="shared" si="37"/>
        <v>0.02</v>
      </c>
      <c r="AE31" s="268">
        <f t="shared" si="37"/>
        <v>0.02</v>
      </c>
      <c r="AF31" s="268">
        <f t="shared" si="37"/>
        <v>0.02</v>
      </c>
      <c r="AG31" s="268">
        <f t="shared" si="37"/>
        <v>0.02</v>
      </c>
      <c r="AH31" s="184">
        <v>0</v>
      </c>
      <c r="AI31" s="188">
        <f>AH31</f>
        <v>0</v>
      </c>
      <c r="AJ31" s="188">
        <f t="shared" ref="AJ31:BN31" si="38">AI31</f>
        <v>0</v>
      </c>
      <c r="AK31" s="188">
        <f t="shared" si="38"/>
        <v>0</v>
      </c>
      <c r="AL31" s="188">
        <f t="shared" si="38"/>
        <v>0</v>
      </c>
      <c r="AM31" s="188">
        <f t="shared" si="38"/>
        <v>0</v>
      </c>
      <c r="AN31" s="188">
        <f t="shared" si="38"/>
        <v>0</v>
      </c>
      <c r="AO31" s="188">
        <f t="shared" si="38"/>
        <v>0</v>
      </c>
      <c r="AP31" s="188">
        <f t="shared" si="38"/>
        <v>0</v>
      </c>
      <c r="AQ31" s="188">
        <f t="shared" si="38"/>
        <v>0</v>
      </c>
      <c r="AR31" s="188">
        <f t="shared" si="38"/>
        <v>0</v>
      </c>
      <c r="AS31" s="188">
        <f t="shared" si="38"/>
        <v>0</v>
      </c>
      <c r="AT31" s="188">
        <f t="shared" si="38"/>
        <v>0</v>
      </c>
      <c r="AU31" s="188">
        <f t="shared" si="38"/>
        <v>0</v>
      </c>
      <c r="AV31" s="188">
        <f t="shared" si="38"/>
        <v>0</v>
      </c>
      <c r="AW31" s="188">
        <f t="shared" si="38"/>
        <v>0</v>
      </c>
      <c r="AX31" s="188">
        <f t="shared" si="38"/>
        <v>0</v>
      </c>
      <c r="AY31" s="188">
        <f t="shared" si="38"/>
        <v>0</v>
      </c>
      <c r="AZ31" s="188">
        <f t="shared" si="38"/>
        <v>0</v>
      </c>
      <c r="BA31" s="188">
        <f t="shared" si="38"/>
        <v>0</v>
      </c>
      <c r="BB31" s="188">
        <f t="shared" si="38"/>
        <v>0</v>
      </c>
      <c r="BC31" s="188">
        <f t="shared" si="38"/>
        <v>0</v>
      </c>
      <c r="BD31" s="188">
        <f t="shared" si="38"/>
        <v>0</v>
      </c>
      <c r="BE31" s="188">
        <f t="shared" si="38"/>
        <v>0</v>
      </c>
      <c r="BF31" s="188">
        <f t="shared" si="38"/>
        <v>0</v>
      </c>
      <c r="BG31" s="188">
        <f t="shared" si="38"/>
        <v>0</v>
      </c>
      <c r="BH31" s="188">
        <f t="shared" si="38"/>
        <v>0</v>
      </c>
      <c r="BI31" s="188">
        <f t="shared" si="38"/>
        <v>0</v>
      </c>
      <c r="BJ31" s="188">
        <f t="shared" si="38"/>
        <v>0</v>
      </c>
      <c r="BK31" s="188">
        <f t="shared" si="38"/>
        <v>0</v>
      </c>
      <c r="BL31" s="188">
        <f t="shared" si="38"/>
        <v>0</v>
      </c>
      <c r="BM31" s="188">
        <f t="shared" si="38"/>
        <v>0</v>
      </c>
      <c r="BN31" s="188">
        <f t="shared" si="38"/>
        <v>0</v>
      </c>
      <c r="BP31"/>
      <c r="BQ31"/>
    </row>
    <row r="32" spans="1:70" hidden="1" outlineLevel="1">
      <c r="I32" s="53"/>
      <c r="J32" s="53"/>
    </row>
    <row r="33" spans="3:66" hidden="1" outlineLevel="1">
      <c r="C33" s="16" t="s">
        <v>236</v>
      </c>
    </row>
    <row r="34" spans="3:66" hidden="1" outlineLevel="1">
      <c r="D34" s="53" t="s">
        <v>237</v>
      </c>
      <c r="I34" t="s">
        <v>176</v>
      </c>
      <c r="J34" s="53" t="s">
        <v>118</v>
      </c>
      <c r="L34" s="175">
        <f t="array" ref="L34:BM34">L29:BM29+L24:BM24</f>
        <v>12340543</v>
      </c>
      <c r="M34" s="175">
        <v>13782001</v>
      </c>
      <c r="N34" s="175">
        <v>14982949</v>
      </c>
      <c r="O34" s="175">
        <v>16337119</v>
      </c>
      <c r="P34" s="175">
        <v>18080046</v>
      </c>
      <c r="Q34" s="175">
        <v>19518594</v>
      </c>
      <c r="R34" s="175">
        <v>19867631</v>
      </c>
      <c r="S34" s="175">
        <v>19997903</v>
      </c>
      <c r="T34" s="175">
        <v>20491430</v>
      </c>
      <c r="U34" s="175">
        <v>19503701</v>
      </c>
      <c r="V34" s="175">
        <v>19891462</v>
      </c>
      <c r="W34" s="175">
        <v>19731371</v>
      </c>
      <c r="X34" s="175">
        <v>19992486.445586517</v>
      </c>
      <c r="Y34" s="175">
        <v>20250433.368300006</v>
      </c>
      <c r="Z34" s="175">
        <v>20505228.925424799</v>
      </c>
      <c r="AA34" s="175">
        <v>20757047.684753366</v>
      </c>
      <c r="AB34" s="175">
        <v>21005607.152293563</v>
      </c>
      <c r="AC34" s="175">
        <v>21250423.687339664</v>
      </c>
      <c r="AD34" s="175">
        <v>21491855.760084078</v>
      </c>
      <c r="AE34" s="175">
        <v>21730939.92930967</v>
      </c>
      <c r="AF34" s="175">
        <v>21966767.621087559</v>
      </c>
      <c r="AG34" s="175">
        <v>22196524.976164393</v>
      </c>
      <c r="AH34" s="175">
        <v>22439397.577069782</v>
      </c>
      <c r="AI34" s="175">
        <v>22677070.358527124</v>
      </c>
      <c r="AJ34" s="175">
        <v>22911498.447199054</v>
      </c>
      <c r="AK34" s="175">
        <v>23142013.10347797</v>
      </c>
      <c r="AL34" s="175">
        <v>23365215.676869132</v>
      </c>
      <c r="AM34" s="175">
        <v>23579763.011250652</v>
      </c>
      <c r="AN34" s="175">
        <v>23786886.54122084</v>
      </c>
      <c r="AO34" s="175">
        <v>23988444.431876138</v>
      </c>
      <c r="AP34" s="175">
        <v>24188638.048316672</v>
      </c>
      <c r="AQ34" s="175">
        <v>24385461.625872169</v>
      </c>
      <c r="AR34" s="175">
        <v>24573949.46072631</v>
      </c>
      <c r="AS34" s="175">
        <v>24754789.821045693</v>
      </c>
      <c r="AT34" s="175">
        <v>24929083.572574854</v>
      </c>
      <c r="AU34" s="175">
        <v>25097118.420944642</v>
      </c>
      <c r="AV34" s="175">
        <v>25257898.182569806</v>
      </c>
      <c r="AW34" s="175">
        <v>25410829.734239802</v>
      </c>
      <c r="AX34" s="175">
        <v>25556248.921754159</v>
      </c>
      <c r="AY34" s="175">
        <v>25694849.008957379</v>
      </c>
      <c r="AZ34" s="175">
        <v>25826669.507119987</v>
      </c>
      <c r="BA34" s="175">
        <v>25950760.102062758</v>
      </c>
      <c r="BB34" s="175">
        <v>26066526.762270074</v>
      </c>
      <c r="BC34" s="175">
        <v>26174179.76036559</v>
      </c>
      <c r="BD34" s="175">
        <v>26274307.905110762</v>
      </c>
      <c r="BE34" s="175">
        <v>26367027.459554523</v>
      </c>
      <c r="BF34" s="175">
        <v>26451646.295233723</v>
      </c>
      <c r="BG34" s="175">
        <v>26527719.796816722</v>
      </c>
      <c r="BH34" s="175">
        <v>26595477.992562428</v>
      </c>
      <c r="BI34" s="175">
        <v>26655481.306698881</v>
      </c>
      <c r="BJ34" s="175">
        <v>26683626.274666406</v>
      </c>
      <c r="BK34" s="175">
        <v>26711811.150190804</v>
      </c>
      <c r="BL34" s="175">
        <v>26740035.989858139</v>
      </c>
      <c r="BM34" s="175">
        <v>26768300.850334723</v>
      </c>
      <c r="BN34" s="175">
        <f t="array" ref="BN34">BN29:DO29+BN24:DO24</f>
        <v>26796605.788367201</v>
      </c>
    </row>
    <row r="35" spans="3:66" hidden="1" outlineLevel="1">
      <c r="C35" s="53"/>
      <c r="I35" s="53"/>
      <c r="J35" s="5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</row>
    <row r="36" spans="3:66" hidden="1" outlineLevel="1">
      <c r="C36" s="16" t="s">
        <v>206</v>
      </c>
    </row>
    <row r="37" spans="3:66" hidden="1" outlineLevel="1">
      <c r="D37" s="53" t="s">
        <v>207</v>
      </c>
      <c r="G37" s="53"/>
      <c r="I37" t="s">
        <v>176</v>
      </c>
      <c r="J37" s="53" t="s">
        <v>119</v>
      </c>
      <c r="L37" s="131">
        <f t="shared" ref="L37:W37" si="39">L38/L9</f>
        <v>0.14441308229958139</v>
      </c>
      <c r="M37" s="131">
        <f t="shared" si="39"/>
        <v>0.22057674126005899</v>
      </c>
      <c r="N37" s="131">
        <f t="shared" si="39"/>
        <v>0.25981423368658113</v>
      </c>
      <c r="O37" s="131">
        <f t="shared" si="39"/>
        <v>0.29814049845308926</v>
      </c>
      <c r="P37" s="131">
        <f t="shared" si="39"/>
        <v>0.37657542657381421</v>
      </c>
      <c r="Q37" s="131">
        <f t="shared" si="39"/>
        <v>0.4563935670985344</v>
      </c>
      <c r="R37" s="131">
        <f t="shared" si="39"/>
        <v>0.52718410619431366</v>
      </c>
      <c r="S37" s="131">
        <f t="shared" si="39"/>
        <v>0.62267577092860493</v>
      </c>
      <c r="T37" s="131">
        <f t="shared" si="39"/>
        <v>0.69271782336413579</v>
      </c>
      <c r="U37" s="131">
        <f t="shared" si="39"/>
        <v>0.75273378378520217</v>
      </c>
      <c r="V37" s="131">
        <f t="shared" si="39"/>
        <v>0.81329507412806334</v>
      </c>
      <c r="W37" s="131">
        <f t="shared" si="39"/>
        <v>0.83555908133805779</v>
      </c>
      <c r="X37" s="187">
        <f t="shared" ref="X37:AG37" si="40">X39</f>
        <v>0.87057682845639384</v>
      </c>
      <c r="Y37" s="187">
        <f t="shared" si="40"/>
        <v>0.9020787971422507</v>
      </c>
      <c r="Z37" s="187">
        <f t="shared" si="40"/>
        <v>0.93045640151028608</v>
      </c>
      <c r="AA37" s="187">
        <f t="shared" si="40"/>
        <v>0.95606269772691821</v>
      </c>
      <c r="AB37" s="187">
        <f t="shared" si="40"/>
        <v>0.97921255475729807</v>
      </c>
      <c r="AC37" s="187">
        <f t="shared" si="40"/>
        <v>1.0001847151731831</v>
      </c>
      <c r="AD37" s="187">
        <f t="shared" si="40"/>
        <v>1.0192247823667488</v>
      </c>
      <c r="AE37" s="187">
        <f t="shared" si="40"/>
        <v>1.0365485536781829</v>
      </c>
      <c r="AF37" s="187">
        <f t="shared" si="40"/>
        <v>1.0523453630010238</v>
      </c>
      <c r="AG37" s="187">
        <f t="shared" si="40"/>
        <v>1.0667812490866324</v>
      </c>
      <c r="AH37" s="188">
        <f>AG37</f>
        <v>1.0667812490866324</v>
      </c>
      <c r="AI37" s="188">
        <f t="shared" ref="AI37:BN37" si="41">AH37</f>
        <v>1.0667812490866324</v>
      </c>
      <c r="AJ37" s="188">
        <f t="shared" si="41"/>
        <v>1.0667812490866324</v>
      </c>
      <c r="AK37" s="188">
        <f t="shared" si="41"/>
        <v>1.0667812490866324</v>
      </c>
      <c r="AL37" s="188">
        <f t="shared" si="41"/>
        <v>1.0667812490866324</v>
      </c>
      <c r="AM37" s="188">
        <f t="shared" si="41"/>
        <v>1.0667812490866324</v>
      </c>
      <c r="AN37" s="188">
        <f t="shared" si="41"/>
        <v>1.0667812490866324</v>
      </c>
      <c r="AO37" s="188">
        <f t="shared" si="41"/>
        <v>1.0667812490866324</v>
      </c>
      <c r="AP37" s="188">
        <f t="shared" si="41"/>
        <v>1.0667812490866324</v>
      </c>
      <c r="AQ37" s="188">
        <f t="shared" si="41"/>
        <v>1.0667812490866324</v>
      </c>
      <c r="AR37" s="188">
        <f t="shared" si="41"/>
        <v>1.0667812490866324</v>
      </c>
      <c r="AS37" s="188">
        <f t="shared" si="41"/>
        <v>1.0667812490866324</v>
      </c>
      <c r="AT37" s="188">
        <f t="shared" si="41"/>
        <v>1.0667812490866324</v>
      </c>
      <c r="AU37" s="188">
        <f t="shared" si="41"/>
        <v>1.0667812490866324</v>
      </c>
      <c r="AV37" s="188">
        <f t="shared" si="41"/>
        <v>1.0667812490866324</v>
      </c>
      <c r="AW37" s="188">
        <f t="shared" si="41"/>
        <v>1.0667812490866324</v>
      </c>
      <c r="AX37" s="188">
        <f t="shared" si="41"/>
        <v>1.0667812490866324</v>
      </c>
      <c r="AY37" s="188">
        <f t="shared" si="41"/>
        <v>1.0667812490866324</v>
      </c>
      <c r="AZ37" s="188">
        <f t="shared" si="41"/>
        <v>1.0667812490866324</v>
      </c>
      <c r="BA37" s="188">
        <f t="shared" si="41"/>
        <v>1.0667812490866324</v>
      </c>
      <c r="BB37" s="188">
        <f t="shared" si="41"/>
        <v>1.0667812490866324</v>
      </c>
      <c r="BC37" s="188">
        <f t="shared" si="41"/>
        <v>1.0667812490866324</v>
      </c>
      <c r="BD37" s="188">
        <f t="shared" si="41"/>
        <v>1.0667812490866324</v>
      </c>
      <c r="BE37" s="188">
        <f t="shared" si="41"/>
        <v>1.0667812490866324</v>
      </c>
      <c r="BF37" s="188">
        <f t="shared" si="41"/>
        <v>1.0667812490866324</v>
      </c>
      <c r="BG37" s="188">
        <f t="shared" si="41"/>
        <v>1.0667812490866324</v>
      </c>
      <c r="BH37" s="188">
        <f t="shared" si="41"/>
        <v>1.0667812490866324</v>
      </c>
      <c r="BI37" s="188">
        <f t="shared" si="41"/>
        <v>1.0667812490866324</v>
      </c>
      <c r="BJ37" s="188">
        <f t="shared" si="41"/>
        <v>1.0667812490866324</v>
      </c>
      <c r="BK37" s="188">
        <f t="shared" si="41"/>
        <v>1.0667812490866324</v>
      </c>
      <c r="BL37" s="188">
        <f t="shared" si="41"/>
        <v>1.0667812490866324</v>
      </c>
      <c r="BM37" s="188">
        <f t="shared" si="41"/>
        <v>1.0667812490866324</v>
      </c>
      <c r="BN37" s="188">
        <f t="shared" si="41"/>
        <v>1.0667812490866324</v>
      </c>
    </row>
    <row r="38" spans="3:66" hidden="1" outlineLevel="1">
      <c r="D38" s="53" t="s">
        <v>208</v>
      </c>
      <c r="I38" t="s">
        <v>176</v>
      </c>
      <c r="J38" s="53" t="s">
        <v>118</v>
      </c>
      <c r="L38" s="175">
        <f t="shared" ref="L38:V38" si="42">SUM(L683:L684)</f>
        <v>14077880</v>
      </c>
      <c r="M38" s="175">
        <f t="shared" si="42"/>
        <v>21757559</v>
      </c>
      <c r="N38" s="175">
        <f t="shared" si="42"/>
        <v>25928266</v>
      </c>
      <c r="O38" s="175">
        <f t="shared" si="42"/>
        <v>30097700</v>
      </c>
      <c r="P38" s="175">
        <f t="shared" si="42"/>
        <v>38451135.000000007</v>
      </c>
      <c r="Q38" s="175">
        <f t="shared" si="42"/>
        <v>47128745.999999993</v>
      </c>
      <c r="R38" s="175">
        <f t="shared" si="42"/>
        <v>55395461.000000007</v>
      </c>
      <c r="S38" s="175">
        <f t="shared" si="42"/>
        <v>66559462</v>
      </c>
      <c r="T38" s="175">
        <f t="shared" si="42"/>
        <v>75303469</v>
      </c>
      <c r="U38" s="175">
        <f t="shared" si="42"/>
        <v>83193574</v>
      </c>
      <c r="V38" s="175">
        <f t="shared" si="42"/>
        <v>91362753</v>
      </c>
      <c r="W38" s="175">
        <f>SUM(W683:W684)</f>
        <v>94565300</v>
      </c>
      <c r="X38" s="135">
        <f t="shared" ref="X38:BN38" si="43">X37*X9</f>
        <v>99240623.994147837</v>
      </c>
      <c r="Y38" s="135">
        <f t="shared" si="43"/>
        <v>103550758.29828876</v>
      </c>
      <c r="Z38" s="135">
        <f t="shared" si="43"/>
        <v>107531454.23622386</v>
      </c>
      <c r="AA38" s="135">
        <f t="shared" si="43"/>
        <v>111216215.9409042</v>
      </c>
      <c r="AB38" s="135">
        <f t="shared" si="43"/>
        <v>114635134.4519597</v>
      </c>
      <c r="AC38" s="135">
        <f t="shared" si="43"/>
        <v>117813605.05167857</v>
      </c>
      <c r="AD38" s="135">
        <f t="shared" si="43"/>
        <v>120773560.40530093</v>
      </c>
      <c r="AE38" s="135">
        <f t="shared" si="43"/>
        <v>123535146.78899843</v>
      </c>
      <c r="AF38" s="135">
        <f t="shared" si="43"/>
        <v>126116411.54900052</v>
      </c>
      <c r="AG38" s="135">
        <f t="shared" si="43"/>
        <v>128532144.32458706</v>
      </c>
      <c r="AH38" s="135">
        <f t="shared" si="43"/>
        <v>129192916.03542438</v>
      </c>
      <c r="AI38" s="135">
        <f t="shared" si="43"/>
        <v>129826358.77242486</v>
      </c>
      <c r="AJ38" s="135">
        <f t="shared" si="43"/>
        <v>130430747.78200565</v>
      </c>
      <c r="AK38" s="135">
        <f t="shared" si="43"/>
        <v>131004911.20094059</v>
      </c>
      <c r="AL38" s="135">
        <f t="shared" si="43"/>
        <v>131547744.90057908</v>
      </c>
      <c r="AM38" s="135">
        <f t="shared" si="43"/>
        <v>132058002.67486817</v>
      </c>
      <c r="AN38" s="135">
        <f t="shared" si="43"/>
        <v>132534379.94486851</v>
      </c>
      <c r="AO38" s="135">
        <f t="shared" si="43"/>
        <v>132975560.0165135</v>
      </c>
      <c r="AP38" s="135">
        <f t="shared" si="43"/>
        <v>133380426.64602521</v>
      </c>
      <c r="AQ38" s="135">
        <f t="shared" si="43"/>
        <v>133748496.32968536</v>
      </c>
      <c r="AR38" s="135">
        <f t="shared" si="43"/>
        <v>134079880.3063904</v>
      </c>
      <c r="AS38" s="135">
        <f t="shared" si="43"/>
        <v>134374643.55727786</v>
      </c>
      <c r="AT38" s="135">
        <f t="shared" si="43"/>
        <v>134632353.24188921</v>
      </c>
      <c r="AU38" s="135">
        <f t="shared" si="43"/>
        <v>134852469.1356827</v>
      </c>
      <c r="AV38" s="135">
        <f t="shared" si="43"/>
        <v>135035231.88914227</v>
      </c>
      <c r="AW38" s="135">
        <f t="shared" si="43"/>
        <v>135181713.69103733</v>
      </c>
      <c r="AX38" s="135">
        <f t="shared" si="43"/>
        <v>135292937.71894041</v>
      </c>
      <c r="AY38" s="135">
        <f t="shared" si="43"/>
        <v>135369321.39405695</v>
      </c>
      <c r="AZ38" s="135">
        <f t="shared" si="43"/>
        <v>135410954.47846687</v>
      </c>
      <c r="BA38" s="135">
        <f t="shared" si="43"/>
        <v>135418335.34445384</v>
      </c>
      <c r="BB38" s="135">
        <f t="shared" si="43"/>
        <v>135392494.87921679</v>
      </c>
      <c r="BC38" s="135">
        <f t="shared" si="43"/>
        <v>135334439.73969999</v>
      </c>
      <c r="BD38" s="135">
        <f t="shared" si="43"/>
        <v>135244788.34808531</v>
      </c>
      <c r="BE38" s="135">
        <f t="shared" si="43"/>
        <v>135123857.34974641</v>
      </c>
      <c r="BF38" s="135">
        <f t="shared" si="43"/>
        <v>134972032.22600761</v>
      </c>
      <c r="BG38" s="135">
        <f t="shared" si="43"/>
        <v>134789887.34404227</v>
      </c>
      <c r="BH38" s="135">
        <f t="shared" si="43"/>
        <v>134577987.70933449</v>
      </c>
      <c r="BI38" s="135">
        <f t="shared" si="43"/>
        <v>134336756.80065343</v>
      </c>
      <c r="BJ38" s="135">
        <f t="shared" si="43"/>
        <v>134208850.79309335</v>
      </c>
      <c r="BK38" s="135">
        <f t="shared" si="43"/>
        <v>134081066.56863393</v>
      </c>
      <c r="BL38" s="135">
        <f t="shared" si="43"/>
        <v>133953404.0113218</v>
      </c>
      <c r="BM38" s="135">
        <f t="shared" si="43"/>
        <v>133825863.0053141</v>
      </c>
      <c r="BN38" s="135">
        <f t="shared" si="43"/>
        <v>133698443.43487822</v>
      </c>
    </row>
    <row r="39" spans="3:66" hidden="1" outlineLevel="1">
      <c r="D39" t="s">
        <v>209</v>
      </c>
      <c r="I39" t="s">
        <v>176</v>
      </c>
      <c r="J39" s="53" t="s">
        <v>119</v>
      </c>
      <c r="L39" s="131">
        <f>Saturation.Mobile/(1+EXP(-A.Mobile-B.Mobile*LN(L$3-Base.Mobile)))</f>
        <v>0.14441308229958136</v>
      </c>
      <c r="M39" s="131">
        <f t="shared" ref="M39:BN39" si="44">Saturation.Mobile/(1+EXP(-A.Mobile-B.Mobile*LN(M$3-Base.Mobile)))</f>
        <v>0.2217349975557002</v>
      </c>
      <c r="N39" s="131">
        <f t="shared" si="44"/>
        <v>0.30200607703827909</v>
      </c>
      <c r="O39" s="131">
        <f t="shared" si="44"/>
        <v>0.38122564921633517</v>
      </c>
      <c r="P39" s="131">
        <f t="shared" si="44"/>
        <v>0.45685584988873468</v>
      </c>
      <c r="Q39" s="131">
        <f t="shared" si="44"/>
        <v>0.5274668637900527</v>
      </c>
      <c r="R39" s="131">
        <f t="shared" si="44"/>
        <v>0.59240782451978569</v>
      </c>
      <c r="S39" s="131">
        <f t="shared" si="44"/>
        <v>0.65153941845596908</v>
      </c>
      <c r="T39" s="131">
        <f t="shared" si="44"/>
        <v>0.70503535271498063</v>
      </c>
      <c r="U39" s="131">
        <f>Saturation.Mobile/(1+EXP(-A.Mobile-B.Mobile*LN(U$3-Base.Mobile)))</f>
        <v>0.75324433256772194</v>
      </c>
      <c r="V39" s="131">
        <f>Saturation.Mobile/(1+EXP(-A.Mobile-B.Mobile*LN(V$3-Base.Mobile)))</f>
        <v>0.79659905700383871</v>
      </c>
      <c r="W39" s="131">
        <f>Saturation.Mobile/(1+EXP(-A.Mobile-B.Mobile*LN(W$3-Base.Mobile)))</f>
        <v>0.8355590813380579</v>
      </c>
      <c r="X39" s="131">
        <f t="shared" si="44"/>
        <v>0.87057682845639384</v>
      </c>
      <c r="Y39" s="131">
        <f t="shared" si="44"/>
        <v>0.9020787971422507</v>
      </c>
      <c r="Z39" s="131">
        <f t="shared" si="44"/>
        <v>0.93045640151028608</v>
      </c>
      <c r="AA39" s="131">
        <f t="shared" si="44"/>
        <v>0.95606269772691821</v>
      </c>
      <c r="AB39" s="131">
        <f t="shared" si="44"/>
        <v>0.97921255475729807</v>
      </c>
      <c r="AC39" s="131">
        <f t="shared" si="44"/>
        <v>1.0001847151731831</v>
      </c>
      <c r="AD39" s="131">
        <f t="shared" si="44"/>
        <v>1.0192247823667488</v>
      </c>
      <c r="AE39" s="131">
        <f t="shared" si="44"/>
        <v>1.0365485536781829</v>
      </c>
      <c r="AF39" s="131">
        <f t="shared" si="44"/>
        <v>1.0523453630010238</v>
      </c>
      <c r="AG39" s="131">
        <f t="shared" si="44"/>
        <v>1.0667812490866324</v>
      </c>
      <c r="AH39" s="131">
        <f t="shared" si="44"/>
        <v>1.0800018593570306</v>
      </c>
      <c r="AI39" s="131">
        <f t="shared" si="44"/>
        <v>1.0921350549714566</v>
      </c>
      <c r="AJ39" s="131">
        <f t="shared" si="44"/>
        <v>1.103293215141131</v>
      </c>
      <c r="AK39" s="131">
        <f t="shared" si="44"/>
        <v>1.1135752562450962</v>
      </c>
      <c r="AL39" s="131">
        <f t="shared" si="44"/>
        <v>1.1230683899048652</v>
      </c>
      <c r="AM39" s="131">
        <f t="shared" si="44"/>
        <v>1.1318496474514861</v>
      </c>
      <c r="AN39" s="131">
        <f t="shared" si="44"/>
        <v>1.139987198431911</v>
      </c>
      <c r="AO39" s="131">
        <f t="shared" si="44"/>
        <v>1.1475414893521723</v>
      </c>
      <c r="AP39" s="131">
        <f t="shared" si="44"/>
        <v>1.154566226593517</v>
      </c>
      <c r="AQ39" s="131">
        <f t="shared" si="44"/>
        <v>1.1611092248695258</v>
      </c>
      <c r="AR39" s="131">
        <f t="shared" si="44"/>
        <v>1.1672131400069898</v>
      </c>
      <c r="AS39" s="131">
        <f t="shared" si="44"/>
        <v>1.1729161023877503</v>
      </c>
      <c r="AT39" s="131">
        <f t="shared" si="44"/>
        <v>1.1782522651589475</v>
      </c>
      <c r="AU39" s="131">
        <f t="shared" si="44"/>
        <v>1.1832522793335343</v>
      </c>
      <c r="AV39" s="131">
        <f t="shared" si="44"/>
        <v>1.1879437061624232</v>
      </c>
      <c r="AW39" s="131">
        <f t="shared" si="44"/>
        <v>1.19235137565047</v>
      </c>
      <c r="AX39" s="131">
        <f t="shared" si="44"/>
        <v>1.1964976987897318</v>
      </c>
      <c r="AY39" s="131">
        <f t="shared" si="44"/>
        <v>1.2004029399715634</v>
      </c>
      <c r="AZ39" s="131">
        <f t="shared" si="44"/>
        <v>1.2040854550906328</v>
      </c>
      <c r="BA39" s="131">
        <f t="shared" si="44"/>
        <v>1.2075619000467279</v>
      </c>
      <c r="BB39" s="131">
        <f t="shared" si="44"/>
        <v>1.2108474136642065</v>
      </c>
      <c r="BC39" s="131">
        <f t="shared" si="44"/>
        <v>1.2139557784663646</v>
      </c>
      <c r="BD39" s="131">
        <f t="shared" si="44"/>
        <v>1.2168995622473269</v>
      </c>
      <c r="BE39" s="131">
        <f t="shared" si="44"/>
        <v>1.2196902429639451</v>
      </c>
      <c r="BF39" s="131">
        <f t="shared" si="44"/>
        <v>1.2223383191131831</v>
      </c>
      <c r="BG39" s="131">
        <f t="shared" si="44"/>
        <v>1.2248534074568385</v>
      </c>
      <c r="BH39" s="131">
        <f t="shared" si="44"/>
        <v>1.2272443296969544</v>
      </c>
      <c r="BI39" s="131">
        <f t="shared" si="44"/>
        <v>1.229519189484934</v>
      </c>
      <c r="BJ39" s="131">
        <f t="shared" si="44"/>
        <v>1.2316854409593143</v>
      </c>
      <c r="BK39" s="131">
        <f t="shared" si="44"/>
        <v>1.2337499498464257</v>
      </c>
      <c r="BL39" s="131">
        <f t="shared" si="44"/>
        <v>1.2357190480205711</v>
      </c>
      <c r="BM39" s="131">
        <f t="shared" si="44"/>
        <v>1.2375985823024191</v>
      </c>
      <c r="BN39" s="131">
        <f t="shared" si="44"/>
        <v>1.239393958173022</v>
      </c>
    </row>
    <row r="40" spans="3:66" hidden="1" outlineLevel="1"/>
    <row r="41" spans="3:66" hidden="1" outlineLevel="1">
      <c r="D41" s="53" t="s">
        <v>120</v>
      </c>
      <c r="F41" s="54">
        <f>130%*(1+INDEX(scenario.mobile.penetration, MATCH(scenario.mobile.penetration.selected, scenarios,0)))</f>
        <v>1.3</v>
      </c>
      <c r="G41" s="19" t="s">
        <v>28</v>
      </c>
      <c r="H41" s="60" t="s">
        <v>250</v>
      </c>
      <c r="K41"/>
    </row>
    <row r="42" spans="3:66" hidden="1" outlineLevel="1">
      <c r="D42" t="s">
        <v>121</v>
      </c>
      <c r="F42" s="138">
        <v>1997</v>
      </c>
      <c r="G42" s="19" t="s">
        <v>29</v>
      </c>
    </row>
    <row r="43" spans="3:66" hidden="1" outlineLevel="1">
      <c r="D43" t="s">
        <v>122</v>
      </c>
      <c r="F43" s="46">
        <v>2000</v>
      </c>
      <c r="G43" s="19" t="s">
        <v>30</v>
      </c>
    </row>
    <row r="44" spans="3:66" hidden="1" outlineLevel="1">
      <c r="D44" t="s">
        <v>123</v>
      </c>
      <c r="F44" s="55">
        <f>INDEX($L$37:$BM$37,MATCH(TimeA.Mobile,L$3:BM$3,0))</f>
        <v>0.14441308229958139</v>
      </c>
      <c r="G44" s="19" t="s">
        <v>31</v>
      </c>
    </row>
    <row r="45" spans="3:66" hidden="1" outlineLevel="1">
      <c r="D45" t="s">
        <v>124</v>
      </c>
      <c r="F45" s="129">
        <v>2011</v>
      </c>
      <c r="G45" s="19" t="s">
        <v>32</v>
      </c>
    </row>
    <row r="46" spans="3:66" hidden="1" outlineLevel="1">
      <c r="D46" t="s">
        <v>125</v>
      </c>
      <c r="F46" s="55">
        <f>INDEX($L$37:$BM$37,MATCH(TimeB.Mobile,L$3:BM$3,0))</f>
        <v>0.83555908133805779</v>
      </c>
      <c r="G46" s="19" t="s">
        <v>33</v>
      </c>
    </row>
    <row r="47" spans="3:66" hidden="1" outlineLevel="1">
      <c r="D47" t="s">
        <v>126</v>
      </c>
      <c r="F47" s="61">
        <f>-B.Mobile*LN(TimeB.Mobile-Base.Mobile)-LN(Saturation.Mobile/NumberB.Mobile-1)</f>
        <v>-3.981699041570868</v>
      </c>
      <c r="G47" s="19" t="s">
        <v>34</v>
      </c>
    </row>
    <row r="48" spans="3:66" hidden="1" outlineLevel="1">
      <c r="D48" t="s">
        <v>127</v>
      </c>
      <c r="F48" s="61">
        <f>(LN(Saturation.Mobile/NumberA.Mobile-1)-LN(Saturation.Mobile/NumberB.Mobile-1))/(LN(TimeB.Mobile-Base.Mobile)-LN(TimeA.Mobile-Base.Mobile))</f>
        <v>1.7312870367868056</v>
      </c>
      <c r="G48" s="19" t="s">
        <v>35</v>
      </c>
    </row>
    <row r="49" spans="1:69" hidden="1" outlineLevel="1"/>
    <row r="50" spans="1:69" hidden="1" outlineLevel="1">
      <c r="D50" t="s">
        <v>233</v>
      </c>
      <c r="S50" s="175">
        <f t="shared" ref="S50:AQ50" si="45">S$38*S51</f>
        <v>39155251.381099515</v>
      </c>
      <c r="T50" s="175">
        <f t="shared" si="45"/>
        <v>36873991.533390641</v>
      </c>
      <c r="U50" s="175">
        <f t="shared" si="45"/>
        <v>34054501.657027528</v>
      </c>
      <c r="V50" s="175">
        <f t="shared" si="45"/>
        <v>29214265.789611623</v>
      </c>
      <c r="W50" s="175">
        <f t="shared" si="45"/>
        <v>22127970.015419606</v>
      </c>
      <c r="X50" s="175">
        <f t="shared" si="45"/>
        <v>17087275.964049775</v>
      </c>
      <c r="Y50" s="175">
        <f t="shared" si="45"/>
        <v>12686114.249827029</v>
      </c>
      <c r="Z50" s="175">
        <f t="shared" si="45"/>
        <v>8455910.5372177213</v>
      </c>
      <c r="AA50" s="175">
        <f t="shared" si="45"/>
        <v>4646845.830679751</v>
      </c>
      <c r="AB50" s="175">
        <f t="shared" si="45"/>
        <v>4789695.3881307421</v>
      </c>
      <c r="AC50" s="175">
        <f t="shared" si="45"/>
        <v>4922498.5295547405</v>
      </c>
      <c r="AD50" s="175">
        <f t="shared" si="45"/>
        <v>5046171.6475224188</v>
      </c>
      <c r="AE50" s="175">
        <f t="shared" si="45"/>
        <v>5161556.4955374375</v>
      </c>
      <c r="AF50" s="175">
        <f t="shared" si="45"/>
        <v>5269407.1294258423</v>
      </c>
      <c r="AG50" s="175">
        <f t="shared" si="45"/>
        <v>5370341.4912120374</v>
      </c>
      <c r="AH50" s="175">
        <f t="shared" si="45"/>
        <v>5397949.9136310043</v>
      </c>
      <c r="AI50" s="175">
        <f t="shared" si="45"/>
        <v>5424416.4744333345</v>
      </c>
      <c r="AJ50" s="175">
        <f t="shared" si="45"/>
        <v>5449669.1098113572</v>
      </c>
      <c r="AK50" s="175">
        <f t="shared" si="45"/>
        <v>5473658.8568714838</v>
      </c>
      <c r="AL50" s="175">
        <f t="shared" si="45"/>
        <v>5496339.5828121854</v>
      </c>
      <c r="AM50" s="175">
        <f t="shared" si="45"/>
        <v>5517659.2185412692</v>
      </c>
      <c r="AN50" s="175">
        <f t="shared" si="45"/>
        <v>5537563.2560254065</v>
      </c>
      <c r="AO50" s="175">
        <f t="shared" si="45"/>
        <v>5555996.6810359452</v>
      </c>
      <c r="AP50" s="175">
        <f t="shared" si="45"/>
        <v>5572912.8545760298</v>
      </c>
      <c r="AQ50" s="175">
        <f t="shared" si="45"/>
        <v>5588291.5748502798</v>
      </c>
      <c r="AR50" s="175">
        <f t="shared" ref="AR50:BN50" si="46">AR$38*AR51</f>
        <v>5602137.4896521661</v>
      </c>
      <c r="AS50" s="175">
        <f t="shared" si="46"/>
        <v>5614453.3140293574</v>
      </c>
      <c r="AT50" s="175">
        <f t="shared" si="46"/>
        <v>5625220.963003302</v>
      </c>
      <c r="AU50" s="175">
        <f t="shared" si="46"/>
        <v>5634417.8648641249</v>
      </c>
      <c r="AV50" s="175">
        <f t="shared" si="46"/>
        <v>5642054.0744917616</v>
      </c>
      <c r="AW50" s="175">
        <f t="shared" si="46"/>
        <v>5648174.3901727777</v>
      </c>
      <c r="AX50" s="175">
        <f t="shared" si="46"/>
        <v>5652821.5624035569</v>
      </c>
      <c r="AY50" s="175">
        <f t="shared" si="46"/>
        <v>5656013.0319140451</v>
      </c>
      <c r="AZ50" s="175">
        <f t="shared" si="46"/>
        <v>5657752.5491514541</v>
      </c>
      <c r="BA50" s="175">
        <f t="shared" si="46"/>
        <v>5658060.9371508854</v>
      </c>
      <c r="BB50" s="175">
        <f t="shared" si="46"/>
        <v>5656981.2685330156</v>
      </c>
      <c r="BC50" s="175">
        <f t="shared" si="46"/>
        <v>5654555.6035278644</v>
      </c>
      <c r="BD50" s="175">
        <f t="shared" si="46"/>
        <v>5650809.7811060641</v>
      </c>
      <c r="BE50" s="175">
        <f t="shared" si="46"/>
        <v>5645757.0313727902</v>
      </c>
      <c r="BF50" s="175">
        <f t="shared" si="46"/>
        <v>5639413.4605430383</v>
      </c>
      <c r="BG50" s="175">
        <f t="shared" si="46"/>
        <v>5631803.0668771546</v>
      </c>
      <c r="BH50" s="175">
        <f t="shared" si="46"/>
        <v>5622949.4574845489</v>
      </c>
      <c r="BI50" s="175">
        <f t="shared" si="46"/>
        <v>5612870.3261928381</v>
      </c>
      <c r="BJ50" s="175">
        <f t="shared" si="46"/>
        <v>5607526.1460036356</v>
      </c>
      <c r="BK50" s="175">
        <f t="shared" si="46"/>
        <v>5602187.0541667808</v>
      </c>
      <c r="BL50" s="175">
        <f t="shared" si="46"/>
        <v>5596853.0458375011</v>
      </c>
      <c r="BM50" s="175">
        <f t="shared" si="46"/>
        <v>5591524.1161756385</v>
      </c>
      <c r="BN50" s="175">
        <f t="shared" si="46"/>
        <v>5586200.2603456434</v>
      </c>
    </row>
    <row r="51" spans="1:69" hidden="1" outlineLevel="1">
      <c r="E51" t="s">
        <v>232</v>
      </c>
      <c r="S51" s="190">
        <f t="shared" ref="S51:Y51" si="47">1-S53</f>
        <v>0.58827475770611715</v>
      </c>
      <c r="T51" s="190">
        <f t="shared" si="47"/>
        <v>0.48967188395252603</v>
      </c>
      <c r="U51" s="190">
        <f t="shared" si="47"/>
        <v>0.40934052979894253</v>
      </c>
      <c r="V51" s="190">
        <f t="shared" si="47"/>
        <v>0.31976122468213741</v>
      </c>
      <c r="W51" s="190">
        <f t="shared" si="47"/>
        <v>0.23399671989006121</v>
      </c>
      <c r="X51" s="190">
        <f t="shared" si="47"/>
        <v>0.17218025518518909</v>
      </c>
      <c r="Y51" s="190">
        <f t="shared" si="47"/>
        <v>0.1225110704963005</v>
      </c>
      <c r="Z51" s="190">
        <f t="shared" ref="Z51:BM51" si="48">1-Z53</f>
        <v>7.8636624021115487E-2</v>
      </c>
      <c r="AA51" s="190">
        <f t="shared" si="48"/>
        <v>4.1782088981960119E-2</v>
      </c>
      <c r="AB51" s="190">
        <f t="shared" si="48"/>
        <v>4.1782088981960119E-2</v>
      </c>
      <c r="AC51" s="190">
        <f t="shared" si="48"/>
        <v>4.1782088981960119E-2</v>
      </c>
      <c r="AD51" s="190">
        <f t="shared" si="48"/>
        <v>4.1782088981960119E-2</v>
      </c>
      <c r="AE51" s="190">
        <f t="shared" si="48"/>
        <v>4.1782088981960119E-2</v>
      </c>
      <c r="AF51" s="190">
        <f t="shared" si="48"/>
        <v>4.1782088981960119E-2</v>
      </c>
      <c r="AG51" s="190">
        <f t="shared" si="48"/>
        <v>4.1782088981960119E-2</v>
      </c>
      <c r="AH51" s="190">
        <f t="shared" si="48"/>
        <v>4.1782088981960119E-2</v>
      </c>
      <c r="AI51" s="190">
        <f t="shared" si="48"/>
        <v>4.1782088981960119E-2</v>
      </c>
      <c r="AJ51" s="190">
        <f t="shared" si="48"/>
        <v>4.1782088981960119E-2</v>
      </c>
      <c r="AK51" s="190">
        <f t="shared" si="48"/>
        <v>4.1782088981960119E-2</v>
      </c>
      <c r="AL51" s="190">
        <f t="shared" si="48"/>
        <v>4.1782088981960119E-2</v>
      </c>
      <c r="AM51" s="190">
        <f t="shared" si="48"/>
        <v>4.1782088981960119E-2</v>
      </c>
      <c r="AN51" s="190">
        <f t="shared" si="48"/>
        <v>4.1782088981960119E-2</v>
      </c>
      <c r="AO51" s="190">
        <f t="shared" si="48"/>
        <v>4.1782088981960119E-2</v>
      </c>
      <c r="AP51" s="190">
        <f t="shared" si="48"/>
        <v>4.1782088981960119E-2</v>
      </c>
      <c r="AQ51" s="190">
        <f t="shared" si="48"/>
        <v>4.1782088981960119E-2</v>
      </c>
      <c r="AR51" s="190">
        <f t="shared" si="48"/>
        <v>4.1782088981960119E-2</v>
      </c>
      <c r="AS51" s="190">
        <f t="shared" si="48"/>
        <v>4.1782088981960119E-2</v>
      </c>
      <c r="AT51" s="190">
        <f t="shared" si="48"/>
        <v>4.1782088981960119E-2</v>
      </c>
      <c r="AU51" s="190">
        <f t="shared" si="48"/>
        <v>4.1782088981960119E-2</v>
      </c>
      <c r="AV51" s="190">
        <f t="shared" si="48"/>
        <v>4.1782088981960119E-2</v>
      </c>
      <c r="AW51" s="190">
        <f t="shared" si="48"/>
        <v>4.1782088981960119E-2</v>
      </c>
      <c r="AX51" s="190">
        <f t="shared" si="48"/>
        <v>4.1782088981960119E-2</v>
      </c>
      <c r="AY51" s="190">
        <f t="shared" si="48"/>
        <v>4.1782088981960119E-2</v>
      </c>
      <c r="AZ51" s="190">
        <f t="shared" si="48"/>
        <v>4.1782088981960119E-2</v>
      </c>
      <c r="BA51" s="190">
        <f t="shared" si="48"/>
        <v>4.1782088981960119E-2</v>
      </c>
      <c r="BB51" s="190">
        <f t="shared" si="48"/>
        <v>4.1782088981960119E-2</v>
      </c>
      <c r="BC51" s="190">
        <f t="shared" si="48"/>
        <v>4.1782088981960119E-2</v>
      </c>
      <c r="BD51" s="190">
        <f t="shared" si="48"/>
        <v>4.1782088981960119E-2</v>
      </c>
      <c r="BE51" s="190">
        <f t="shared" si="48"/>
        <v>4.1782088981960119E-2</v>
      </c>
      <c r="BF51" s="190">
        <f t="shared" si="48"/>
        <v>4.1782088981960119E-2</v>
      </c>
      <c r="BG51" s="190">
        <f t="shared" si="48"/>
        <v>4.1782088981960119E-2</v>
      </c>
      <c r="BH51" s="190">
        <f t="shared" si="48"/>
        <v>4.1782088981960119E-2</v>
      </c>
      <c r="BI51" s="190">
        <f t="shared" si="48"/>
        <v>4.1782088981960119E-2</v>
      </c>
      <c r="BJ51" s="190">
        <f t="shared" si="48"/>
        <v>4.1782088981960119E-2</v>
      </c>
      <c r="BK51" s="190">
        <f t="shared" si="48"/>
        <v>4.1782088981960119E-2</v>
      </c>
      <c r="BL51" s="190">
        <f t="shared" si="48"/>
        <v>4.1782088981960119E-2</v>
      </c>
      <c r="BM51" s="190">
        <f t="shared" si="48"/>
        <v>4.1782088981960119E-2</v>
      </c>
      <c r="BN51" s="190">
        <f>1-BN53</f>
        <v>4.1782088981960119E-2</v>
      </c>
    </row>
    <row r="52" spans="1:69" hidden="1" outlineLevel="1">
      <c r="D52" t="s">
        <v>234</v>
      </c>
      <c r="H52" s="119" t="s">
        <v>474</v>
      </c>
      <c r="S52" s="175">
        <f t="shared" ref="S52:AQ52" si="49">S$38*S53</f>
        <v>27404210.618900493</v>
      </c>
      <c r="T52" s="175">
        <f t="shared" si="49"/>
        <v>38429477.466609359</v>
      </c>
      <c r="U52" s="175">
        <f t="shared" si="49"/>
        <v>49139072.342972472</v>
      </c>
      <c r="V52" s="175">
        <f t="shared" si="49"/>
        <v>62148487.210388377</v>
      </c>
      <c r="W52" s="175">
        <f t="shared" si="49"/>
        <v>72437329.984580398</v>
      </c>
      <c r="X52" s="175">
        <f t="shared" si="49"/>
        <v>82153348.030098066</v>
      </c>
      <c r="Y52" s="175">
        <f t="shared" si="49"/>
        <v>90864644.048461735</v>
      </c>
      <c r="Z52" s="175">
        <f t="shared" si="49"/>
        <v>99075543.69900614</v>
      </c>
      <c r="AA52" s="175">
        <f t="shared" si="49"/>
        <v>106569370.11022446</v>
      </c>
      <c r="AB52" s="175">
        <f t="shared" si="49"/>
        <v>109845439.06382896</v>
      </c>
      <c r="AC52" s="175">
        <f t="shared" si="49"/>
        <v>112891106.52212383</v>
      </c>
      <c r="AD52" s="175">
        <f t="shared" si="49"/>
        <v>115727388.75777851</v>
      </c>
      <c r="AE52" s="175">
        <f t="shared" si="49"/>
        <v>118373590.29346099</v>
      </c>
      <c r="AF52" s="175">
        <f t="shared" si="49"/>
        <v>120847004.41957468</v>
      </c>
      <c r="AG52" s="175">
        <f t="shared" si="49"/>
        <v>123161802.83337502</v>
      </c>
      <c r="AH52" s="175">
        <f t="shared" si="49"/>
        <v>123794966.12179337</v>
      </c>
      <c r="AI52" s="175">
        <f t="shared" si="49"/>
        <v>124401942.29799153</v>
      </c>
      <c r="AJ52" s="175">
        <f t="shared" si="49"/>
        <v>124981078.6721943</v>
      </c>
      <c r="AK52" s="175">
        <f t="shared" si="49"/>
        <v>125531252.34406911</v>
      </c>
      <c r="AL52" s="175">
        <f t="shared" si="49"/>
        <v>126051405.31776689</v>
      </c>
      <c r="AM52" s="175">
        <f t="shared" si="49"/>
        <v>126540343.4563269</v>
      </c>
      <c r="AN52" s="175">
        <f t="shared" si="49"/>
        <v>126996816.6888431</v>
      </c>
      <c r="AO52" s="175">
        <f t="shared" si="49"/>
        <v>127419563.33547755</v>
      </c>
      <c r="AP52" s="175">
        <f t="shared" si="49"/>
        <v>127807513.79144917</v>
      </c>
      <c r="AQ52" s="175">
        <f t="shared" si="49"/>
        <v>128160204.75483508</v>
      </c>
      <c r="AR52" s="175">
        <f t="shared" ref="AR52:BN52" si="50">AR$38*AR53</f>
        <v>128477742.81673823</v>
      </c>
      <c r="AS52" s="175">
        <f t="shared" si="50"/>
        <v>128760190.24324851</v>
      </c>
      <c r="AT52" s="175">
        <f t="shared" si="50"/>
        <v>129007132.2788859</v>
      </c>
      <c r="AU52" s="175">
        <f t="shared" si="50"/>
        <v>129218051.27081858</v>
      </c>
      <c r="AV52" s="175">
        <f t="shared" si="50"/>
        <v>129393177.81465052</v>
      </c>
      <c r="AW52" s="175">
        <f t="shared" si="50"/>
        <v>129533539.30086455</v>
      </c>
      <c r="AX52" s="175">
        <f t="shared" si="50"/>
        <v>129640116.15653685</v>
      </c>
      <c r="AY52" s="175">
        <f t="shared" si="50"/>
        <v>129713308.36214291</v>
      </c>
      <c r="AZ52" s="175">
        <f t="shared" si="50"/>
        <v>129753201.92931542</v>
      </c>
      <c r="BA52" s="175">
        <f t="shared" si="50"/>
        <v>129760274.40730296</v>
      </c>
      <c r="BB52" s="175">
        <f t="shared" si="50"/>
        <v>129735513.61068377</v>
      </c>
      <c r="BC52" s="175">
        <f t="shared" si="50"/>
        <v>129679884.13617213</v>
      </c>
      <c r="BD52" s="175">
        <f t="shared" si="50"/>
        <v>129593978.56697924</v>
      </c>
      <c r="BE52" s="175">
        <f t="shared" si="50"/>
        <v>129478100.31837362</v>
      </c>
      <c r="BF52" s="175">
        <f t="shared" si="50"/>
        <v>129332618.76546457</v>
      </c>
      <c r="BG52" s="175">
        <f t="shared" si="50"/>
        <v>129158084.27716511</v>
      </c>
      <c r="BH52" s="175">
        <f t="shared" si="50"/>
        <v>128955038.25184995</v>
      </c>
      <c r="BI52" s="175">
        <f t="shared" si="50"/>
        <v>128723886.47446059</v>
      </c>
      <c r="BJ52" s="175">
        <f t="shared" si="50"/>
        <v>128601324.64708972</v>
      </c>
      <c r="BK52" s="175">
        <f t="shared" si="50"/>
        <v>128478879.51446715</v>
      </c>
      <c r="BL52" s="175">
        <f t="shared" si="50"/>
        <v>128356550.96548429</v>
      </c>
      <c r="BM52" s="175">
        <f t="shared" si="50"/>
        <v>128234338.88913846</v>
      </c>
      <c r="BN52" s="175">
        <f t="shared" si="50"/>
        <v>128112243.17453258</v>
      </c>
    </row>
    <row r="53" spans="1:69" s="23" customFormat="1" hidden="1" outlineLevel="1">
      <c r="A53" s="294"/>
      <c r="E53" s="23" t="s">
        <v>232</v>
      </c>
      <c r="K53" s="140"/>
      <c r="L53"/>
      <c r="M53"/>
      <c r="N53"/>
      <c r="O53"/>
      <c r="P53"/>
      <c r="Q53"/>
      <c r="R53"/>
      <c r="S53" s="198">
        <f>S$686</f>
        <v>0.41172524229388291</v>
      </c>
      <c r="T53" s="198">
        <f t="shared" ref="T53:AA53" si="51">T$686</f>
        <v>0.51032811604747397</v>
      </c>
      <c r="U53" s="198">
        <f t="shared" si="51"/>
        <v>0.59065947020105747</v>
      </c>
      <c r="V53" s="198">
        <f t="shared" si="51"/>
        <v>0.68023877531786259</v>
      </c>
      <c r="W53" s="198">
        <f t="shared" si="51"/>
        <v>0.76600328010993879</v>
      </c>
      <c r="X53" s="198">
        <f t="shared" si="51"/>
        <v>0.82781974481481091</v>
      </c>
      <c r="Y53" s="198">
        <f t="shared" si="51"/>
        <v>0.8774889295036995</v>
      </c>
      <c r="Z53" s="198">
        <f t="shared" si="51"/>
        <v>0.92136337597888451</v>
      </c>
      <c r="AA53" s="198">
        <f t="shared" si="51"/>
        <v>0.95821791101803988</v>
      </c>
      <c r="AB53" s="242">
        <f>AA53</f>
        <v>0.95821791101803988</v>
      </c>
      <c r="AC53" s="242">
        <f t="shared" ref="AC53:AG53" si="52">AB53</f>
        <v>0.95821791101803988</v>
      </c>
      <c r="AD53" s="242">
        <f t="shared" si="52"/>
        <v>0.95821791101803988</v>
      </c>
      <c r="AE53" s="242">
        <f t="shared" si="52"/>
        <v>0.95821791101803988</v>
      </c>
      <c r="AF53" s="242">
        <f t="shared" si="52"/>
        <v>0.95821791101803988</v>
      </c>
      <c r="AG53" s="242">
        <f t="shared" si="52"/>
        <v>0.95821791101803988</v>
      </c>
      <c r="AH53" s="172">
        <f t="shared" ref="AH53:BN53" si="53">AG53</f>
        <v>0.95821791101803988</v>
      </c>
      <c r="AI53" s="172">
        <f t="shared" si="53"/>
        <v>0.95821791101803988</v>
      </c>
      <c r="AJ53" s="172">
        <f t="shared" si="53"/>
        <v>0.95821791101803988</v>
      </c>
      <c r="AK53" s="172">
        <f t="shared" si="53"/>
        <v>0.95821791101803988</v>
      </c>
      <c r="AL53" s="172">
        <f t="shared" si="53"/>
        <v>0.95821791101803988</v>
      </c>
      <c r="AM53" s="172">
        <f t="shared" si="53"/>
        <v>0.95821791101803988</v>
      </c>
      <c r="AN53" s="172">
        <f t="shared" si="53"/>
        <v>0.95821791101803988</v>
      </c>
      <c r="AO53" s="172">
        <f t="shared" si="53"/>
        <v>0.95821791101803988</v>
      </c>
      <c r="AP53" s="172">
        <f t="shared" si="53"/>
        <v>0.95821791101803988</v>
      </c>
      <c r="AQ53" s="172">
        <f t="shared" si="53"/>
        <v>0.95821791101803988</v>
      </c>
      <c r="AR53" s="172">
        <f t="shared" si="53"/>
        <v>0.95821791101803988</v>
      </c>
      <c r="AS53" s="172">
        <f t="shared" si="53"/>
        <v>0.95821791101803988</v>
      </c>
      <c r="AT53" s="172">
        <f t="shared" si="53"/>
        <v>0.95821791101803988</v>
      </c>
      <c r="AU53" s="172">
        <f t="shared" si="53"/>
        <v>0.95821791101803988</v>
      </c>
      <c r="AV53" s="172">
        <f t="shared" si="53"/>
        <v>0.95821791101803988</v>
      </c>
      <c r="AW53" s="172">
        <f t="shared" si="53"/>
        <v>0.95821791101803988</v>
      </c>
      <c r="AX53" s="172">
        <f t="shared" si="53"/>
        <v>0.95821791101803988</v>
      </c>
      <c r="AY53" s="172">
        <f t="shared" si="53"/>
        <v>0.95821791101803988</v>
      </c>
      <c r="AZ53" s="172">
        <f t="shared" si="53"/>
        <v>0.95821791101803988</v>
      </c>
      <c r="BA53" s="172">
        <f t="shared" si="53"/>
        <v>0.95821791101803988</v>
      </c>
      <c r="BB53" s="172">
        <f t="shared" si="53"/>
        <v>0.95821791101803988</v>
      </c>
      <c r="BC53" s="172">
        <f t="shared" si="53"/>
        <v>0.95821791101803988</v>
      </c>
      <c r="BD53" s="172">
        <f t="shared" si="53"/>
        <v>0.95821791101803988</v>
      </c>
      <c r="BE53" s="172">
        <f t="shared" si="53"/>
        <v>0.95821791101803988</v>
      </c>
      <c r="BF53" s="172">
        <f t="shared" si="53"/>
        <v>0.95821791101803988</v>
      </c>
      <c r="BG53" s="172">
        <f t="shared" si="53"/>
        <v>0.95821791101803988</v>
      </c>
      <c r="BH53" s="172">
        <f t="shared" si="53"/>
        <v>0.95821791101803988</v>
      </c>
      <c r="BI53" s="172">
        <f t="shared" si="53"/>
        <v>0.95821791101803988</v>
      </c>
      <c r="BJ53" s="172">
        <f t="shared" si="53"/>
        <v>0.95821791101803988</v>
      </c>
      <c r="BK53" s="172">
        <f t="shared" si="53"/>
        <v>0.95821791101803988</v>
      </c>
      <c r="BL53" s="172">
        <f t="shared" si="53"/>
        <v>0.95821791101803988</v>
      </c>
      <c r="BM53" s="172">
        <f t="shared" si="53"/>
        <v>0.95821791101803988</v>
      </c>
      <c r="BN53" s="172">
        <f t="shared" si="53"/>
        <v>0.95821791101803988</v>
      </c>
      <c r="BO53" s="143" t="s">
        <v>0</v>
      </c>
      <c r="BP53" s="141"/>
      <c r="BQ53" s="141"/>
    </row>
    <row r="54" spans="1:69" hidden="1" outlineLevel="1"/>
    <row r="55" spans="1:69" hidden="1" outlineLevel="1">
      <c r="K55"/>
      <c r="BP55"/>
      <c r="BQ55"/>
    </row>
    <row r="56" spans="1:69" ht="15.75" hidden="1" outlineLevel="1">
      <c r="B56" s="17" t="s">
        <v>219</v>
      </c>
      <c r="C56" s="17"/>
      <c r="D56" s="17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69" hidden="1" outlineLevel="1">
      <c r="P57" s="72"/>
      <c r="Q57" s="72"/>
      <c r="R57" s="72"/>
      <c r="S57" s="72"/>
      <c r="T57" s="72"/>
      <c r="U57" s="72"/>
      <c r="V57" s="72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</row>
    <row r="58" spans="1:69" s="80" customFormat="1" hidden="1" outlineLevel="1">
      <c r="A58" s="292"/>
      <c r="C58" s="52" t="s">
        <v>247</v>
      </c>
      <c r="K58" s="104"/>
      <c r="L58" s="82">
        <f t="array" ref="L58:BN58">L59:BN59+L60:BN60+L61:BN61+L62:BN62+L63:BN63</f>
        <v>111963</v>
      </c>
      <c r="M58" s="82">
        <v>111070</v>
      </c>
      <c r="N58" s="82">
        <v>231486</v>
      </c>
      <c r="O58" s="82">
        <v>428371</v>
      </c>
      <c r="P58" s="82">
        <v>1057282</v>
      </c>
      <c r="Q58" s="82">
        <v>1922352</v>
      </c>
      <c r="R58" s="82">
        <v>3087144</v>
      </c>
      <c r="S58" s="82">
        <v>4664273</v>
      </c>
      <c r="T58" s="82">
        <v>7710242.2474018661</v>
      </c>
      <c r="U58" s="82">
        <v>10212902.006935794</v>
      </c>
      <c r="V58" s="82">
        <v>12384877</v>
      </c>
      <c r="W58" s="82">
        <v>15047601</v>
      </c>
      <c r="X58" s="82">
        <v>17441481.148080446</v>
      </c>
      <c r="Y58" s="82">
        <v>19822935.177628849</v>
      </c>
      <c r="Z58" s="82">
        <v>21995175.128352743</v>
      </c>
      <c r="AA58" s="82">
        <v>23860224.059442773</v>
      </c>
      <c r="AB58" s="82">
        <v>25420614.3864972</v>
      </c>
      <c r="AC58" s="82">
        <v>26728695.017113961</v>
      </c>
      <c r="AD58" s="82">
        <v>27845819.236506581</v>
      </c>
      <c r="AE58" s="82">
        <v>28824175.372893851</v>
      </c>
      <c r="AF58" s="82">
        <v>29700012.615648031</v>
      </c>
      <c r="AG58" s="82">
        <v>30495413.511617929</v>
      </c>
      <c r="AH58" s="82">
        <v>30876412.762483753</v>
      </c>
      <c r="AI58" s="82">
        <v>31248288.705592528</v>
      </c>
      <c r="AJ58" s="82">
        <v>31613592.066521406</v>
      </c>
      <c r="AK58" s="82">
        <v>31971321.244550142</v>
      </c>
      <c r="AL58" s="82">
        <v>32316741.544218831</v>
      </c>
      <c r="AM58" s="82">
        <v>32647922.438763164</v>
      </c>
      <c r="AN58" s="82">
        <v>32966454.502879709</v>
      </c>
      <c r="AO58" s="82">
        <v>33274785.60362222</v>
      </c>
      <c r="AP58" s="82">
        <v>33578586.838508956</v>
      </c>
      <c r="AQ58" s="82">
        <v>33875076.278608531</v>
      </c>
      <c r="AR58" s="82">
        <v>34157462.552765764</v>
      </c>
      <c r="AS58" s="82">
        <v>34426692.867844991</v>
      </c>
      <c r="AT58" s="82">
        <v>34684242.909235746</v>
      </c>
      <c r="AU58" s="82">
        <v>34930467.033125937</v>
      </c>
      <c r="AV58" s="82">
        <v>35164018.807635777</v>
      </c>
      <c r="AW58" s="82">
        <v>35384164.66198574</v>
      </c>
      <c r="AX58" s="82">
        <v>35591439.467663713</v>
      </c>
      <c r="AY58" s="82">
        <v>35786823.10589648</v>
      </c>
      <c r="AZ58" s="82">
        <v>35970376.258905463</v>
      </c>
      <c r="BA58" s="82">
        <v>36140834.194627687</v>
      </c>
      <c r="BB58" s="82">
        <v>36297459.071146198</v>
      </c>
      <c r="BC58" s="82">
        <v>36440612.601976097</v>
      </c>
      <c r="BD58" s="82">
        <v>36571146.371614181</v>
      </c>
      <c r="BE58" s="82">
        <v>36689242.788791567</v>
      </c>
      <c r="BF58" s="82">
        <v>36793982.379568189</v>
      </c>
      <c r="BG58" s="82">
        <v>36884798.434371561</v>
      </c>
      <c r="BH58" s="82">
        <v>36962047.345082119</v>
      </c>
      <c r="BI58" s="82">
        <v>37026527.540013656</v>
      </c>
      <c r="BJ58" s="82">
        <v>37055690.881813459</v>
      </c>
      <c r="BK58" s="82">
        <v>37084917.795603618</v>
      </c>
      <c r="BL58" s="82">
        <v>37114208.350367926</v>
      </c>
      <c r="BM58" s="82">
        <v>37143562.615208142</v>
      </c>
      <c r="BN58" s="82">
        <v>37172980.659344122</v>
      </c>
      <c r="BP58" s="97"/>
      <c r="BQ58" s="97"/>
    </row>
    <row r="59" spans="1:69" s="4" customFormat="1" hidden="1" outlineLevel="1">
      <c r="A59" s="295"/>
      <c r="D59" s="144" t="str">
        <f t="array" ref="D59:D63">Data.technologies</f>
        <v>Fija</v>
      </c>
      <c r="I59" t="s">
        <v>176</v>
      </c>
      <c r="J59" s="105" t="s">
        <v>118</v>
      </c>
      <c r="K59" s="104"/>
      <c r="L59" s="175">
        <f>SUM(L673:L675)</f>
        <v>111963</v>
      </c>
      <c r="M59" s="175">
        <f t="shared" ref="M59:W59" si="54">SUM(M673:M675)</f>
        <v>111070</v>
      </c>
      <c r="N59" s="175">
        <f t="shared" si="54"/>
        <v>231486</v>
      </c>
      <c r="O59" s="175">
        <f t="shared" si="54"/>
        <v>428371</v>
      </c>
      <c r="P59" s="175">
        <f t="shared" si="54"/>
        <v>1057282</v>
      </c>
      <c r="Q59" s="175">
        <f t="shared" si="54"/>
        <v>1922352</v>
      </c>
      <c r="R59" s="175">
        <f t="shared" si="54"/>
        <v>3087144</v>
      </c>
      <c r="S59" s="175">
        <f t="shared" si="54"/>
        <v>4564273</v>
      </c>
      <c r="T59" s="175">
        <f t="shared" si="54"/>
        <v>7532924</v>
      </c>
      <c r="U59" s="175">
        <f t="shared" si="54"/>
        <v>9712958</v>
      </c>
      <c r="V59" s="175">
        <f t="shared" si="54"/>
        <v>11569666</v>
      </c>
      <c r="W59" s="175">
        <f t="shared" si="54"/>
        <v>12586470</v>
      </c>
      <c r="X59" s="186">
        <f t="shared" ref="X59:BN59" si="55">X74</f>
        <v>13688427.85096593</v>
      </c>
      <c r="Y59" s="186">
        <f t="shared" si="55"/>
        <v>14719995.863635082</v>
      </c>
      <c r="Z59" s="186">
        <f t="shared" si="55"/>
        <v>15686214.347387701</v>
      </c>
      <c r="AA59" s="186">
        <f t="shared" si="55"/>
        <v>16593013.734827187</v>
      </c>
      <c r="AB59" s="186">
        <f t="shared" si="55"/>
        <v>17445903.868439522</v>
      </c>
      <c r="AC59" s="186">
        <f t="shared" si="55"/>
        <v>18249822.321285266</v>
      </c>
      <c r="AD59" s="186">
        <f t="shared" si="55"/>
        <v>19010235.242718276</v>
      </c>
      <c r="AE59" s="186">
        <f t="shared" si="55"/>
        <v>19733023.173170123</v>
      </c>
      <c r="AF59" s="186">
        <f t="shared" si="55"/>
        <v>20421078.433236111</v>
      </c>
      <c r="AG59" s="186">
        <f t="shared" si="55"/>
        <v>21074030.282156412</v>
      </c>
      <c r="AH59" s="186">
        <f t="shared" si="55"/>
        <v>21406595.084599249</v>
      </c>
      <c r="AI59" s="186">
        <f t="shared" si="55"/>
        <v>21732039.78818766</v>
      </c>
      <c r="AJ59" s="186">
        <f t="shared" si="55"/>
        <v>22053041.542628471</v>
      </c>
      <c r="AK59" s="186">
        <f t="shared" si="55"/>
        <v>22368684.644566674</v>
      </c>
      <c r="AL59" s="186">
        <f t="shared" si="55"/>
        <v>22674315.330975309</v>
      </c>
      <c r="AM59" s="186">
        <f t="shared" si="55"/>
        <v>22968094.421771239</v>
      </c>
      <c r="AN59" s="186">
        <f t="shared" si="55"/>
        <v>23251708.117054354</v>
      </c>
      <c r="AO59" s="186">
        <f t="shared" si="55"/>
        <v>23527700.797318388</v>
      </c>
      <c r="AP59" s="186">
        <f t="shared" si="55"/>
        <v>23801825.380551219</v>
      </c>
      <c r="AQ59" s="186">
        <f t="shared" si="55"/>
        <v>24071335.378557682</v>
      </c>
      <c r="AR59" s="186">
        <f t="shared" si="55"/>
        <v>24329431.266391341</v>
      </c>
      <c r="AS59" s="186">
        <f t="shared" si="55"/>
        <v>24577055.487810764</v>
      </c>
      <c r="AT59" s="186">
        <f t="shared" si="55"/>
        <v>24815715.455333803</v>
      </c>
      <c r="AU59" s="186">
        <f t="shared" si="55"/>
        <v>25045805.123510826</v>
      </c>
      <c r="AV59" s="186">
        <f t="shared" si="55"/>
        <v>25265960.420824531</v>
      </c>
      <c r="AW59" s="186">
        <f t="shared" si="55"/>
        <v>25475369.185250044</v>
      </c>
      <c r="AX59" s="186">
        <f t="shared" si="55"/>
        <v>25674491.289541878</v>
      </c>
      <c r="AY59" s="186">
        <f t="shared" si="55"/>
        <v>25864276.018026974</v>
      </c>
      <c r="AZ59" s="186">
        <f t="shared" si="55"/>
        <v>26044777.473382331</v>
      </c>
      <c r="BA59" s="186">
        <f t="shared" si="55"/>
        <v>26214694.392945576</v>
      </c>
      <c r="BB59" s="186">
        <f t="shared" si="55"/>
        <v>26373213.370952122</v>
      </c>
      <c r="BC59" s="186">
        <f t="shared" si="55"/>
        <v>26520622.333142802</v>
      </c>
      <c r="BD59" s="186">
        <f t="shared" si="55"/>
        <v>26657727.533778906</v>
      </c>
      <c r="BE59" s="186">
        <f t="shared" si="55"/>
        <v>26784688.171542194</v>
      </c>
      <c r="BF59" s="186">
        <f t="shared" si="55"/>
        <v>26900556.516780358</v>
      </c>
      <c r="BG59" s="186">
        <f t="shared" si="55"/>
        <v>27004723.758909658</v>
      </c>
      <c r="BH59" s="186">
        <f t="shared" si="55"/>
        <v>27097504.875009421</v>
      </c>
      <c r="BI59" s="186">
        <f t="shared" si="55"/>
        <v>27179667.252475288</v>
      </c>
      <c r="BJ59" s="186">
        <f t="shared" si="55"/>
        <v>27218206.081791509</v>
      </c>
      <c r="BK59" s="186">
        <f t="shared" si="55"/>
        <v>27256799.556418557</v>
      </c>
      <c r="BL59" s="186">
        <f t="shared" si="55"/>
        <v>27295447.753839578</v>
      </c>
      <c r="BM59" s="186">
        <f t="shared" si="55"/>
        <v>27334150.751647595</v>
      </c>
      <c r="BN59" s="186">
        <f t="shared" si="55"/>
        <v>27372908.627545647</v>
      </c>
    </row>
    <row r="60" spans="1:69" hidden="1" outlineLevel="1">
      <c r="D60" s="136" t="str">
        <v>Móvil</v>
      </c>
      <c r="I60" t="s">
        <v>176</v>
      </c>
      <c r="J60" s="53" t="s">
        <v>118</v>
      </c>
      <c r="S60" s="189">
        <f>S693</f>
        <v>100000</v>
      </c>
      <c r="T60" s="189">
        <f>T693</f>
        <v>177318.24740186622</v>
      </c>
      <c r="U60" s="189">
        <f>U693</f>
        <v>499944.00693579426</v>
      </c>
      <c r="V60" s="189">
        <f>V693</f>
        <v>815211</v>
      </c>
      <c r="W60" s="189">
        <f>W693</f>
        <v>2461131</v>
      </c>
      <c r="X60" s="189">
        <f t="shared" ref="X60:BN60" si="56">X88</f>
        <v>3753053.2971145138</v>
      </c>
      <c r="Y60" s="189">
        <f t="shared" si="56"/>
        <v>5102939.3139937678</v>
      </c>
      <c r="Z60" s="189">
        <f t="shared" si="56"/>
        <v>6308960.7809650404</v>
      </c>
      <c r="AA60" s="189">
        <f t="shared" si="56"/>
        <v>7267210.3246155856</v>
      </c>
      <c r="AB60" s="189">
        <f t="shared" si="56"/>
        <v>7974710.5180576798</v>
      </c>
      <c r="AC60" s="189">
        <f t="shared" si="56"/>
        <v>8478872.695828693</v>
      </c>
      <c r="AD60" s="189">
        <f t="shared" si="56"/>
        <v>8835583.9937883038</v>
      </c>
      <c r="AE60" s="189">
        <f t="shared" si="56"/>
        <v>9091152.199723728</v>
      </c>
      <c r="AF60" s="189">
        <f t="shared" si="56"/>
        <v>9278934.1824119184</v>
      </c>
      <c r="AG60" s="189">
        <f t="shared" si="56"/>
        <v>9421383.229461519</v>
      </c>
      <c r="AH60" s="189">
        <f t="shared" si="56"/>
        <v>9469817.6778845061</v>
      </c>
      <c r="AI60" s="189">
        <f t="shared" si="56"/>
        <v>9516248.9174048677</v>
      </c>
      <c r="AJ60" s="189">
        <f t="shared" si="56"/>
        <v>9560550.5238929354</v>
      </c>
      <c r="AK60" s="189">
        <f t="shared" si="56"/>
        <v>9602636.5999834687</v>
      </c>
      <c r="AL60" s="189">
        <f t="shared" si="56"/>
        <v>9642426.2132435217</v>
      </c>
      <c r="AM60" s="189">
        <f t="shared" si="56"/>
        <v>9679828.0169919226</v>
      </c>
      <c r="AN60" s="189">
        <f t="shared" si="56"/>
        <v>9714746.3858253546</v>
      </c>
      <c r="AO60" s="189">
        <f t="shared" si="56"/>
        <v>9747084.8063038327</v>
      </c>
      <c r="AP60" s="189">
        <f t="shared" si="56"/>
        <v>9776761.457957739</v>
      </c>
      <c r="AQ60" s="189">
        <f t="shared" si="56"/>
        <v>9803740.9000508524</v>
      </c>
      <c r="AR60" s="189">
        <f t="shared" si="56"/>
        <v>9828031.2863744218</v>
      </c>
      <c r="AS60" s="189">
        <f t="shared" si="56"/>
        <v>9849637.3800342269</v>
      </c>
      <c r="AT60" s="189">
        <f t="shared" si="56"/>
        <v>9868527.453901941</v>
      </c>
      <c r="AU60" s="189">
        <f t="shared" si="56"/>
        <v>9884661.9096151125</v>
      </c>
      <c r="AV60" s="189">
        <f t="shared" si="56"/>
        <v>9898058.3868112434</v>
      </c>
      <c r="AW60" s="189">
        <f t="shared" si="56"/>
        <v>9908795.4767356943</v>
      </c>
      <c r="AX60" s="189">
        <f t="shared" si="56"/>
        <v>9916948.1781218369</v>
      </c>
      <c r="AY60" s="189">
        <f t="shared" si="56"/>
        <v>9922547.0878695063</v>
      </c>
      <c r="AZ60" s="189">
        <f t="shared" si="56"/>
        <v>9925598.7855231296</v>
      </c>
      <c r="BA60" s="189">
        <f t="shared" si="56"/>
        <v>9926139.8016821127</v>
      </c>
      <c r="BB60" s="189">
        <f t="shared" si="56"/>
        <v>9924245.7001940757</v>
      </c>
      <c r="BC60" s="189">
        <f t="shared" si="56"/>
        <v>9919990.2688332926</v>
      </c>
      <c r="BD60" s="189">
        <f t="shared" si="56"/>
        <v>9913418.8378352746</v>
      </c>
      <c r="BE60" s="189">
        <f t="shared" si="56"/>
        <v>9904554.6172493696</v>
      </c>
      <c r="BF60" s="189">
        <f t="shared" si="56"/>
        <v>9893425.8627878297</v>
      </c>
      <c r="BG60" s="189">
        <f t="shared" si="56"/>
        <v>9880074.6754619051</v>
      </c>
      <c r="BH60" s="189">
        <f t="shared" si="56"/>
        <v>9864542.470072696</v>
      </c>
      <c r="BI60" s="189">
        <f t="shared" si="56"/>
        <v>9846860.2875383701</v>
      </c>
      <c r="BJ60" s="189">
        <f t="shared" si="56"/>
        <v>9837484.800021952</v>
      </c>
      <c r="BK60" s="189">
        <f t="shared" si="56"/>
        <v>9828118.2391850632</v>
      </c>
      <c r="BL60" s="189">
        <f t="shared" si="56"/>
        <v>9818760.5965283494</v>
      </c>
      <c r="BM60" s="189">
        <f t="shared" si="56"/>
        <v>9809411.8635605481</v>
      </c>
      <c r="BN60" s="189">
        <f t="shared" si="56"/>
        <v>9800072.0317984782</v>
      </c>
    </row>
    <row r="61" spans="1:69" hidden="1" outlineLevel="1">
      <c r="D61" s="136" t="str">
        <v>otras</v>
      </c>
      <c r="I61" t="s">
        <v>176</v>
      </c>
      <c r="J61" s="53" t="s">
        <v>118</v>
      </c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</row>
    <row r="62" spans="1:69" hidden="1" outlineLevel="1">
      <c r="D62" s="136" t="str">
        <v>otras</v>
      </c>
      <c r="I62" t="s">
        <v>176</v>
      </c>
      <c r="J62" s="53" t="s">
        <v>118</v>
      </c>
    </row>
    <row r="63" spans="1:69" hidden="1" outlineLevel="1">
      <c r="D63" s="136" t="str">
        <v>otras</v>
      </c>
      <c r="I63" t="s">
        <v>176</v>
      </c>
      <c r="J63" s="53" t="s">
        <v>118</v>
      </c>
    </row>
    <row r="64" spans="1:69" hidden="1" outlineLevel="1"/>
    <row r="65" spans="1:69" s="80" customFormat="1" hidden="1" outlineLevel="1">
      <c r="A65" s="292"/>
      <c r="C65" s="52" t="s">
        <v>519</v>
      </c>
      <c r="K65" s="10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P65" s="97"/>
      <c r="BQ65" s="97"/>
    </row>
    <row r="66" spans="1:69" s="145" customFormat="1" hidden="1" outlineLevel="1">
      <c r="A66" s="296"/>
      <c r="D66" s="146" t="str">
        <f t="array" ref="D66:D70">Data.technologies</f>
        <v>Fija</v>
      </c>
      <c r="I66" t="s">
        <v>176</v>
      </c>
      <c r="J66" s="147" t="s">
        <v>118</v>
      </c>
      <c r="K66" s="148"/>
      <c r="L66" s="149">
        <f t="shared" ref="L66:AQ66" si="57">L59/L$14</f>
        <v>5.0279331114204311E-3</v>
      </c>
      <c r="M66" s="149">
        <f t="shared" si="57"/>
        <v>4.8767782974259398E-3</v>
      </c>
      <c r="N66" s="149">
        <f t="shared" si="57"/>
        <v>9.9425455339000827E-3</v>
      </c>
      <c r="O66" s="149">
        <f t="shared" si="57"/>
        <v>1.8006760928773586E-2</v>
      </c>
      <c r="P66" s="149">
        <f t="shared" si="57"/>
        <v>4.3515744826736473E-2</v>
      </c>
      <c r="Q66" s="149">
        <f t="shared" si="57"/>
        <v>7.7502865004611218E-2</v>
      </c>
      <c r="R66" s="149">
        <f t="shared" si="57"/>
        <v>0.12075241698333916</v>
      </c>
      <c r="S66" s="149">
        <f t="shared" si="57"/>
        <v>0.17336080545267191</v>
      </c>
      <c r="T66" s="149">
        <f t="shared" si="57"/>
        <v>0.27806572063420476</v>
      </c>
      <c r="U66" s="149">
        <f t="shared" si="57"/>
        <v>0.34872568162809597</v>
      </c>
      <c r="V66" s="149">
        <f t="shared" si="57"/>
        <v>0.40432184654539993</v>
      </c>
      <c r="W66" s="149">
        <f t="shared" si="57"/>
        <v>0.43070710914748866</v>
      </c>
      <c r="X66" s="149">
        <f t="shared" si="57"/>
        <v>0.45888450425683652</v>
      </c>
      <c r="Y66" s="149">
        <f t="shared" si="57"/>
        <v>0.48365881569659525</v>
      </c>
      <c r="Z66" s="149">
        <f t="shared" si="57"/>
        <v>0.50540096675153523</v>
      </c>
      <c r="AA66" s="149">
        <f t="shared" si="57"/>
        <v>0.52447570835045865</v>
      </c>
      <c r="AB66" s="149">
        <f t="shared" si="57"/>
        <v>0.54122284501583251</v>
      </c>
      <c r="AC66" s="149">
        <f t="shared" si="57"/>
        <v>0.5559487313261926</v>
      </c>
      <c r="AD66" s="149">
        <f t="shared" si="57"/>
        <v>0.56892389227539519</v>
      </c>
      <c r="AE66" s="149">
        <f t="shared" si="57"/>
        <v>0.58038405284148098</v>
      </c>
      <c r="AF66" s="149">
        <f t="shared" si="57"/>
        <v>0.59053288390625847</v>
      </c>
      <c r="AG66" s="149">
        <f t="shared" si="57"/>
        <v>0.59954545483897059</v>
      </c>
      <c r="AH66" s="149">
        <f t="shared" si="57"/>
        <v>0.59954545483897059</v>
      </c>
      <c r="AI66" s="149">
        <f t="shared" si="57"/>
        <v>0.59954545483897059</v>
      </c>
      <c r="AJ66" s="149">
        <f t="shared" si="57"/>
        <v>0.59954545483897059</v>
      </c>
      <c r="AK66" s="149">
        <f t="shared" si="57"/>
        <v>0.59954545483897059</v>
      </c>
      <c r="AL66" s="149">
        <f t="shared" si="57"/>
        <v>0.59954545483897059</v>
      </c>
      <c r="AM66" s="149">
        <f t="shared" si="57"/>
        <v>0.59954545483897059</v>
      </c>
      <c r="AN66" s="149">
        <f t="shared" si="57"/>
        <v>0.59954545483897059</v>
      </c>
      <c r="AO66" s="149">
        <f t="shared" si="57"/>
        <v>0.59954545483897059</v>
      </c>
      <c r="AP66" s="149">
        <f t="shared" si="57"/>
        <v>0.59954545483897059</v>
      </c>
      <c r="AQ66" s="149">
        <f t="shared" si="57"/>
        <v>0.59954545483897059</v>
      </c>
      <c r="AR66" s="149">
        <f t="shared" ref="AR66:BN66" si="58">AR59/AR$14</f>
        <v>0.59954545483897059</v>
      </c>
      <c r="AS66" s="149">
        <f t="shared" si="58"/>
        <v>0.59954545483897059</v>
      </c>
      <c r="AT66" s="149">
        <f t="shared" si="58"/>
        <v>0.59954545483897059</v>
      </c>
      <c r="AU66" s="149">
        <f t="shared" si="58"/>
        <v>0.59954545483897059</v>
      </c>
      <c r="AV66" s="149">
        <f t="shared" si="58"/>
        <v>0.59954545483897059</v>
      </c>
      <c r="AW66" s="149">
        <f t="shared" si="58"/>
        <v>0.59954545483897059</v>
      </c>
      <c r="AX66" s="149">
        <f t="shared" si="58"/>
        <v>0.59954545483897059</v>
      </c>
      <c r="AY66" s="149">
        <f t="shared" si="58"/>
        <v>0.59954545483897059</v>
      </c>
      <c r="AZ66" s="149">
        <f t="shared" si="58"/>
        <v>0.59954545483897059</v>
      </c>
      <c r="BA66" s="149">
        <f t="shared" si="58"/>
        <v>0.59954545483897059</v>
      </c>
      <c r="BB66" s="149">
        <f t="shared" si="58"/>
        <v>0.59954545483897059</v>
      </c>
      <c r="BC66" s="149">
        <f t="shared" si="58"/>
        <v>0.59954545483897059</v>
      </c>
      <c r="BD66" s="149">
        <f t="shared" si="58"/>
        <v>0.59954545483897059</v>
      </c>
      <c r="BE66" s="149">
        <f t="shared" si="58"/>
        <v>0.59954545483897059</v>
      </c>
      <c r="BF66" s="149">
        <f t="shared" si="58"/>
        <v>0.59954545483897059</v>
      </c>
      <c r="BG66" s="149">
        <f t="shared" si="58"/>
        <v>0.59954545483897059</v>
      </c>
      <c r="BH66" s="149">
        <f t="shared" si="58"/>
        <v>0.59954545483897059</v>
      </c>
      <c r="BI66" s="149">
        <f t="shared" si="58"/>
        <v>0.59954545483897059</v>
      </c>
      <c r="BJ66" s="149">
        <f t="shared" si="58"/>
        <v>0.59954545483897059</v>
      </c>
      <c r="BK66" s="149">
        <f t="shared" si="58"/>
        <v>0.59954545483897059</v>
      </c>
      <c r="BL66" s="149">
        <f t="shared" si="58"/>
        <v>0.59954545483897059</v>
      </c>
      <c r="BM66" s="149">
        <f t="shared" si="58"/>
        <v>0.59954545483897059</v>
      </c>
      <c r="BN66" s="149">
        <f t="shared" si="58"/>
        <v>0.59954545483897059</v>
      </c>
    </row>
    <row r="67" spans="1:69" hidden="1" outlineLevel="1">
      <c r="D67" s="150" t="str">
        <v>Móvil</v>
      </c>
      <c r="I67" t="s">
        <v>176</v>
      </c>
      <c r="J67" s="151" t="s">
        <v>118</v>
      </c>
      <c r="K67" s="148"/>
      <c r="L67" s="149">
        <f t="shared" ref="L67:AQ67" si="59">L60/L$9</f>
        <v>0</v>
      </c>
      <c r="M67" s="149">
        <f t="shared" si="59"/>
        <v>0</v>
      </c>
      <c r="N67" s="149">
        <f t="shared" si="59"/>
        <v>0</v>
      </c>
      <c r="O67" s="149">
        <f t="shared" si="59"/>
        <v>0</v>
      </c>
      <c r="P67" s="149">
        <f t="shared" si="59"/>
        <v>0</v>
      </c>
      <c r="Q67" s="149">
        <f t="shared" si="59"/>
        <v>0</v>
      </c>
      <c r="R67" s="149">
        <f t="shared" si="59"/>
        <v>0</v>
      </c>
      <c r="S67" s="149">
        <f t="shared" si="59"/>
        <v>9.3551803487925572E-4</v>
      </c>
      <c r="T67" s="149">
        <f t="shared" si="59"/>
        <v>1.6311534118430067E-3</v>
      </c>
      <c r="U67" s="149">
        <f t="shared" si="59"/>
        <v>4.5234833164099399E-3</v>
      </c>
      <c r="V67" s="149">
        <f t="shared" si="59"/>
        <v>7.2568641914173993E-3</v>
      </c>
      <c r="W67" s="149">
        <f t="shared" si="59"/>
        <v>2.1746035357711711E-2</v>
      </c>
      <c r="X67" s="149">
        <f t="shared" si="59"/>
        <v>3.29232234233275E-2</v>
      </c>
      <c r="Y67" s="149">
        <f t="shared" si="59"/>
        <v>4.4454076762984664E-2</v>
      </c>
      <c r="Z67" s="149">
        <f t="shared" si="59"/>
        <v>5.4590658958546583E-2</v>
      </c>
      <c r="AA67" s="149">
        <f t="shared" si="59"/>
        <v>6.2472083311958103E-2</v>
      </c>
      <c r="AB67" s="149">
        <f t="shared" si="59"/>
        <v>6.8119924115495833E-2</v>
      </c>
      <c r="AC67" s="149">
        <f t="shared" si="59"/>
        <v>7.1981829845094561E-2</v>
      </c>
      <c r="AD67" s="149">
        <f t="shared" si="59"/>
        <v>7.4564715513319849E-2</v>
      </c>
      <c r="AE67" s="149">
        <f t="shared" si="59"/>
        <v>7.6281292480975746E-2</v>
      </c>
      <c r="AF67" s="149">
        <f t="shared" si="59"/>
        <v>7.7425635890845043E-2</v>
      </c>
      <c r="AG67" s="149">
        <f t="shared" si="59"/>
        <v>7.8194875083292509E-2</v>
      </c>
      <c r="AH67" s="149">
        <f t="shared" si="59"/>
        <v>7.8194875083292495E-2</v>
      </c>
      <c r="AI67" s="149">
        <f t="shared" si="59"/>
        <v>7.8194875083292509E-2</v>
      </c>
      <c r="AJ67" s="149">
        <f t="shared" si="59"/>
        <v>7.8194875083292509E-2</v>
      </c>
      <c r="AK67" s="149">
        <f t="shared" si="59"/>
        <v>7.8194875083292509E-2</v>
      </c>
      <c r="AL67" s="149">
        <f t="shared" si="59"/>
        <v>7.8194875083292509E-2</v>
      </c>
      <c r="AM67" s="149">
        <f t="shared" si="59"/>
        <v>7.8194875083292509E-2</v>
      </c>
      <c r="AN67" s="149">
        <f t="shared" si="59"/>
        <v>7.8194875083292509E-2</v>
      </c>
      <c r="AO67" s="149">
        <f t="shared" si="59"/>
        <v>7.8194875083292509E-2</v>
      </c>
      <c r="AP67" s="149">
        <f t="shared" si="59"/>
        <v>7.8194875083292509E-2</v>
      </c>
      <c r="AQ67" s="149">
        <f t="shared" si="59"/>
        <v>7.8194875083292509E-2</v>
      </c>
      <c r="AR67" s="149">
        <f t="shared" ref="AR67:BN67" si="60">AR60/AR$9</f>
        <v>7.8194875083292509E-2</v>
      </c>
      <c r="AS67" s="149">
        <f t="shared" si="60"/>
        <v>7.8194875083292509E-2</v>
      </c>
      <c r="AT67" s="149">
        <f t="shared" si="60"/>
        <v>7.8194875083292509E-2</v>
      </c>
      <c r="AU67" s="149">
        <f t="shared" si="60"/>
        <v>7.8194875083292509E-2</v>
      </c>
      <c r="AV67" s="149">
        <f t="shared" si="60"/>
        <v>7.8194875083292509E-2</v>
      </c>
      <c r="AW67" s="149">
        <f t="shared" si="60"/>
        <v>7.8194875083292509E-2</v>
      </c>
      <c r="AX67" s="149">
        <f t="shared" si="60"/>
        <v>7.8194875083292509E-2</v>
      </c>
      <c r="AY67" s="149">
        <f t="shared" si="60"/>
        <v>7.8194875083292509E-2</v>
      </c>
      <c r="AZ67" s="149">
        <f t="shared" si="60"/>
        <v>7.8194875083292509E-2</v>
      </c>
      <c r="BA67" s="149">
        <f t="shared" si="60"/>
        <v>7.8194875083292509E-2</v>
      </c>
      <c r="BB67" s="149">
        <f t="shared" si="60"/>
        <v>7.8194875083292509E-2</v>
      </c>
      <c r="BC67" s="149">
        <f t="shared" si="60"/>
        <v>7.8194875083292509E-2</v>
      </c>
      <c r="BD67" s="149">
        <f t="shared" si="60"/>
        <v>7.8194875083292509E-2</v>
      </c>
      <c r="BE67" s="149">
        <f t="shared" si="60"/>
        <v>7.8194875083292509E-2</v>
      </c>
      <c r="BF67" s="149">
        <f t="shared" si="60"/>
        <v>7.8194875083292509E-2</v>
      </c>
      <c r="BG67" s="149">
        <f t="shared" si="60"/>
        <v>7.8194875083292509E-2</v>
      </c>
      <c r="BH67" s="149">
        <f t="shared" si="60"/>
        <v>7.8194875083292509E-2</v>
      </c>
      <c r="BI67" s="149">
        <f t="shared" si="60"/>
        <v>7.8194875083292509E-2</v>
      </c>
      <c r="BJ67" s="149">
        <f t="shared" si="60"/>
        <v>7.8194875083292509E-2</v>
      </c>
      <c r="BK67" s="149">
        <f t="shared" si="60"/>
        <v>7.8194875083292509E-2</v>
      </c>
      <c r="BL67" s="149">
        <f t="shared" si="60"/>
        <v>7.8194875083292509E-2</v>
      </c>
      <c r="BM67" s="149">
        <f t="shared" si="60"/>
        <v>7.8194875083292509E-2</v>
      </c>
      <c r="BN67" s="149">
        <f t="shared" si="60"/>
        <v>7.8194875083292509E-2</v>
      </c>
      <c r="BP67" s="152"/>
      <c r="BQ67" s="152"/>
    </row>
    <row r="68" spans="1:69" hidden="1" outlineLevel="1">
      <c r="D68" s="136" t="str">
        <v>otras</v>
      </c>
      <c r="I68" t="s">
        <v>176</v>
      </c>
      <c r="J68" s="53" t="s">
        <v>118</v>
      </c>
    </row>
    <row r="69" spans="1:69" hidden="1" outlineLevel="1">
      <c r="D69" s="136" t="str">
        <v>otras</v>
      </c>
      <c r="I69" t="s">
        <v>176</v>
      </c>
      <c r="J69" s="53" t="s">
        <v>118</v>
      </c>
    </row>
    <row r="70" spans="1:69" hidden="1" outlineLevel="1">
      <c r="D70" s="136" t="str">
        <v>otras</v>
      </c>
      <c r="I70" t="s">
        <v>176</v>
      </c>
      <c r="J70" s="53" t="s">
        <v>118</v>
      </c>
    </row>
    <row r="71" spans="1:69" hidden="1" outlineLevel="1">
      <c r="K71"/>
      <c r="BP71"/>
      <c r="BQ71"/>
    </row>
    <row r="72" spans="1:69" hidden="1" outlineLevel="1">
      <c r="C72" s="16" t="s">
        <v>577</v>
      </c>
    </row>
    <row r="73" spans="1:69" hidden="1" outlineLevel="1">
      <c r="D73" s="53" t="s">
        <v>248</v>
      </c>
      <c r="G73" s="53"/>
      <c r="H73" s="239" t="s">
        <v>168</v>
      </c>
      <c r="I73" t="s">
        <v>176</v>
      </c>
      <c r="J73" s="53" t="s">
        <v>119</v>
      </c>
      <c r="L73" s="131">
        <f t="shared" ref="L73:M73" si="61">L74/L$14</f>
        <v>5.0279331114204311E-3</v>
      </c>
      <c r="M73" s="131">
        <f t="shared" si="61"/>
        <v>4.8767782974259398E-3</v>
      </c>
      <c r="N73" s="131">
        <f>N74/N$14</f>
        <v>9.9425455339000827E-3</v>
      </c>
      <c r="O73" s="131">
        <f>O74/O$14</f>
        <v>1.8006760928773586E-2</v>
      </c>
      <c r="P73" s="131">
        <f t="shared" ref="P73:W73" si="62">P74/P$14</f>
        <v>4.3515744826736473E-2</v>
      </c>
      <c r="Q73" s="131">
        <f t="shared" si="62"/>
        <v>7.7502865004611218E-2</v>
      </c>
      <c r="R73" s="131">
        <f t="shared" si="62"/>
        <v>0.12075241698333916</v>
      </c>
      <c r="S73" s="131">
        <f t="shared" si="62"/>
        <v>0.17336080545267191</v>
      </c>
      <c r="T73" s="131">
        <f t="shared" si="62"/>
        <v>0.27806572063420476</v>
      </c>
      <c r="U73" s="131">
        <f t="shared" si="62"/>
        <v>0.34872568162809597</v>
      </c>
      <c r="V73" s="131">
        <f t="shared" si="62"/>
        <v>0.40432184654539993</v>
      </c>
      <c r="W73" s="131">
        <f t="shared" si="62"/>
        <v>0.43070710914748866</v>
      </c>
      <c r="X73" s="187">
        <f t="shared" ref="X73:AG73" si="63">X75</f>
        <v>0.45888450425683647</v>
      </c>
      <c r="Y73" s="187">
        <f t="shared" si="63"/>
        <v>0.48365881569659525</v>
      </c>
      <c r="Z73" s="187">
        <f t="shared" si="63"/>
        <v>0.50540096675153523</v>
      </c>
      <c r="AA73" s="187">
        <f t="shared" si="63"/>
        <v>0.52447570835045865</v>
      </c>
      <c r="AB73" s="187">
        <f t="shared" si="63"/>
        <v>0.54122284501583251</v>
      </c>
      <c r="AC73" s="187">
        <f t="shared" si="63"/>
        <v>0.5559487313261926</v>
      </c>
      <c r="AD73" s="187">
        <f t="shared" si="63"/>
        <v>0.56892389227539519</v>
      </c>
      <c r="AE73" s="187">
        <f t="shared" si="63"/>
        <v>0.58038405284148098</v>
      </c>
      <c r="AF73" s="187">
        <f t="shared" si="63"/>
        <v>0.59053288390625847</v>
      </c>
      <c r="AG73" s="187">
        <f t="shared" si="63"/>
        <v>0.59954545483897059</v>
      </c>
      <c r="AH73" s="188">
        <f>AG73</f>
        <v>0.59954545483897059</v>
      </c>
      <c r="AI73" s="188">
        <f t="shared" ref="AI73:BN73" si="64">AH73</f>
        <v>0.59954545483897059</v>
      </c>
      <c r="AJ73" s="188">
        <f t="shared" si="64"/>
        <v>0.59954545483897059</v>
      </c>
      <c r="AK73" s="188">
        <f t="shared" si="64"/>
        <v>0.59954545483897059</v>
      </c>
      <c r="AL73" s="188">
        <f t="shared" si="64"/>
        <v>0.59954545483897059</v>
      </c>
      <c r="AM73" s="188">
        <f t="shared" si="64"/>
        <v>0.59954545483897059</v>
      </c>
      <c r="AN73" s="188">
        <f t="shared" si="64"/>
        <v>0.59954545483897059</v>
      </c>
      <c r="AO73" s="188">
        <f t="shared" si="64"/>
        <v>0.59954545483897059</v>
      </c>
      <c r="AP73" s="188">
        <f t="shared" si="64"/>
        <v>0.59954545483897059</v>
      </c>
      <c r="AQ73" s="188">
        <f t="shared" si="64"/>
        <v>0.59954545483897059</v>
      </c>
      <c r="AR73" s="188">
        <f t="shared" si="64"/>
        <v>0.59954545483897059</v>
      </c>
      <c r="AS73" s="188">
        <f t="shared" si="64"/>
        <v>0.59954545483897059</v>
      </c>
      <c r="AT73" s="188">
        <f t="shared" si="64"/>
        <v>0.59954545483897059</v>
      </c>
      <c r="AU73" s="188">
        <f t="shared" si="64"/>
        <v>0.59954545483897059</v>
      </c>
      <c r="AV73" s="188">
        <f t="shared" si="64"/>
        <v>0.59954545483897059</v>
      </c>
      <c r="AW73" s="188">
        <f t="shared" si="64"/>
        <v>0.59954545483897059</v>
      </c>
      <c r="AX73" s="188">
        <f t="shared" si="64"/>
        <v>0.59954545483897059</v>
      </c>
      <c r="AY73" s="188">
        <f t="shared" si="64"/>
        <v>0.59954545483897059</v>
      </c>
      <c r="AZ73" s="188">
        <f t="shared" si="64"/>
        <v>0.59954545483897059</v>
      </c>
      <c r="BA73" s="188">
        <f t="shared" si="64"/>
        <v>0.59954545483897059</v>
      </c>
      <c r="BB73" s="188">
        <f t="shared" si="64"/>
        <v>0.59954545483897059</v>
      </c>
      <c r="BC73" s="188">
        <f t="shared" si="64"/>
        <v>0.59954545483897059</v>
      </c>
      <c r="BD73" s="188">
        <f t="shared" si="64"/>
        <v>0.59954545483897059</v>
      </c>
      <c r="BE73" s="188">
        <f t="shared" si="64"/>
        <v>0.59954545483897059</v>
      </c>
      <c r="BF73" s="188">
        <f t="shared" si="64"/>
        <v>0.59954545483897059</v>
      </c>
      <c r="BG73" s="188">
        <f t="shared" si="64"/>
        <v>0.59954545483897059</v>
      </c>
      <c r="BH73" s="188">
        <f t="shared" si="64"/>
        <v>0.59954545483897059</v>
      </c>
      <c r="BI73" s="188">
        <f t="shared" si="64"/>
        <v>0.59954545483897059</v>
      </c>
      <c r="BJ73" s="188">
        <f t="shared" si="64"/>
        <v>0.59954545483897059</v>
      </c>
      <c r="BK73" s="188">
        <f t="shared" si="64"/>
        <v>0.59954545483897059</v>
      </c>
      <c r="BL73" s="188">
        <f t="shared" si="64"/>
        <v>0.59954545483897059</v>
      </c>
      <c r="BM73" s="188">
        <f t="shared" si="64"/>
        <v>0.59954545483897059</v>
      </c>
      <c r="BN73" s="188">
        <f t="shared" si="64"/>
        <v>0.59954545483897059</v>
      </c>
    </row>
    <row r="74" spans="1:69" hidden="1" outlineLevel="1">
      <c r="D74" s="53" t="s">
        <v>249</v>
      </c>
      <c r="I74" t="s">
        <v>176</v>
      </c>
      <c r="J74" s="53" t="s">
        <v>118</v>
      </c>
      <c r="L74" s="186">
        <f t="shared" ref="L74:V74" si="65">L59</f>
        <v>111963</v>
      </c>
      <c r="M74" s="186">
        <f t="shared" si="65"/>
        <v>111070</v>
      </c>
      <c r="N74" s="186">
        <f t="shared" si="65"/>
        <v>231486</v>
      </c>
      <c r="O74" s="186">
        <f t="shared" si="65"/>
        <v>428371</v>
      </c>
      <c r="P74" s="186">
        <f t="shared" si="65"/>
        <v>1057282</v>
      </c>
      <c r="Q74" s="186">
        <f t="shared" si="65"/>
        <v>1922352</v>
      </c>
      <c r="R74" s="186">
        <f t="shared" si="65"/>
        <v>3087144</v>
      </c>
      <c r="S74" s="186">
        <f t="shared" si="65"/>
        <v>4564273</v>
      </c>
      <c r="T74" s="186">
        <f t="shared" si="65"/>
        <v>7532924</v>
      </c>
      <c r="U74" s="186">
        <f t="shared" si="65"/>
        <v>9712958</v>
      </c>
      <c r="V74" s="186">
        <f t="shared" si="65"/>
        <v>11569666</v>
      </c>
      <c r="W74" s="186">
        <f t="shared" ref="W74" si="66">W59</f>
        <v>12586470</v>
      </c>
      <c r="X74" s="50">
        <f t="shared" ref="X74:BN74" si="67">X14*X73</f>
        <v>13688427.85096593</v>
      </c>
      <c r="Y74" s="50">
        <f t="shared" si="67"/>
        <v>14719995.863635082</v>
      </c>
      <c r="Z74" s="50">
        <f t="shared" si="67"/>
        <v>15686214.347387701</v>
      </c>
      <c r="AA74" s="50">
        <f t="shared" si="67"/>
        <v>16593013.734827187</v>
      </c>
      <c r="AB74" s="50">
        <f t="shared" si="67"/>
        <v>17445903.868439522</v>
      </c>
      <c r="AC74" s="50">
        <f t="shared" si="67"/>
        <v>18249822.321285266</v>
      </c>
      <c r="AD74" s="50">
        <f t="shared" si="67"/>
        <v>19010235.242718276</v>
      </c>
      <c r="AE74" s="50">
        <f t="shared" si="67"/>
        <v>19733023.173170123</v>
      </c>
      <c r="AF74" s="50">
        <f t="shared" si="67"/>
        <v>20421078.433236111</v>
      </c>
      <c r="AG74" s="50">
        <f t="shared" si="67"/>
        <v>21074030.282156412</v>
      </c>
      <c r="AH74" s="50">
        <f t="shared" si="67"/>
        <v>21406595.084599249</v>
      </c>
      <c r="AI74" s="50">
        <f t="shared" si="67"/>
        <v>21732039.78818766</v>
      </c>
      <c r="AJ74" s="50">
        <f t="shared" si="67"/>
        <v>22053041.542628471</v>
      </c>
      <c r="AK74" s="50">
        <f t="shared" si="67"/>
        <v>22368684.644566674</v>
      </c>
      <c r="AL74" s="50">
        <f t="shared" si="67"/>
        <v>22674315.330975309</v>
      </c>
      <c r="AM74" s="50">
        <f t="shared" si="67"/>
        <v>22968094.421771239</v>
      </c>
      <c r="AN74" s="50">
        <f t="shared" si="67"/>
        <v>23251708.117054354</v>
      </c>
      <c r="AO74" s="50">
        <f t="shared" si="67"/>
        <v>23527700.797318388</v>
      </c>
      <c r="AP74" s="50">
        <f t="shared" si="67"/>
        <v>23801825.380551219</v>
      </c>
      <c r="AQ74" s="50">
        <f t="shared" si="67"/>
        <v>24071335.378557682</v>
      </c>
      <c r="AR74" s="50">
        <f t="shared" si="67"/>
        <v>24329431.266391341</v>
      </c>
      <c r="AS74" s="50">
        <f t="shared" si="67"/>
        <v>24577055.487810764</v>
      </c>
      <c r="AT74" s="50">
        <f t="shared" si="67"/>
        <v>24815715.455333803</v>
      </c>
      <c r="AU74" s="50">
        <f t="shared" si="67"/>
        <v>25045805.123510826</v>
      </c>
      <c r="AV74" s="50">
        <f t="shared" si="67"/>
        <v>25265960.420824531</v>
      </c>
      <c r="AW74" s="50">
        <f t="shared" si="67"/>
        <v>25475369.185250044</v>
      </c>
      <c r="AX74" s="50">
        <f t="shared" si="67"/>
        <v>25674491.289541878</v>
      </c>
      <c r="AY74" s="50">
        <f t="shared" si="67"/>
        <v>25864276.018026974</v>
      </c>
      <c r="AZ74" s="50">
        <f t="shared" si="67"/>
        <v>26044777.473382331</v>
      </c>
      <c r="BA74" s="50">
        <f t="shared" si="67"/>
        <v>26214694.392945576</v>
      </c>
      <c r="BB74" s="50">
        <f t="shared" si="67"/>
        <v>26373213.370952122</v>
      </c>
      <c r="BC74" s="50">
        <f t="shared" si="67"/>
        <v>26520622.333142802</v>
      </c>
      <c r="BD74" s="50">
        <f t="shared" si="67"/>
        <v>26657727.533778906</v>
      </c>
      <c r="BE74" s="50">
        <f t="shared" si="67"/>
        <v>26784688.171542194</v>
      </c>
      <c r="BF74" s="50">
        <f t="shared" si="67"/>
        <v>26900556.516780358</v>
      </c>
      <c r="BG74" s="50">
        <f t="shared" si="67"/>
        <v>27004723.758909658</v>
      </c>
      <c r="BH74" s="50">
        <f t="shared" si="67"/>
        <v>27097504.875009421</v>
      </c>
      <c r="BI74" s="50">
        <f t="shared" si="67"/>
        <v>27179667.252475288</v>
      </c>
      <c r="BJ74" s="50">
        <f t="shared" si="67"/>
        <v>27218206.081791509</v>
      </c>
      <c r="BK74" s="50">
        <f t="shared" si="67"/>
        <v>27256799.556418557</v>
      </c>
      <c r="BL74" s="50">
        <f t="shared" si="67"/>
        <v>27295447.753839578</v>
      </c>
      <c r="BM74" s="50">
        <f t="shared" si="67"/>
        <v>27334150.751647595</v>
      </c>
      <c r="BN74" s="50">
        <f t="shared" si="67"/>
        <v>27372908.627545647</v>
      </c>
    </row>
    <row r="75" spans="1:69" hidden="1" outlineLevel="1">
      <c r="D75" t="s">
        <v>27</v>
      </c>
      <c r="I75" t="s">
        <v>176</v>
      </c>
      <c r="J75" s="151" t="s">
        <v>119</v>
      </c>
      <c r="K75" s="148"/>
      <c r="L75" s="149">
        <f t="shared" ref="L75:AQ75" si="68">Saturation.Broadband.Fixed/(1+EXP(-A.Broadband.Fixed-B.Broadband.Fixed*LN(L$3-Base.Broadband.Fixed)))</f>
        <v>5.0279331114204328E-3</v>
      </c>
      <c r="M75" s="149">
        <f t="shared" si="68"/>
        <v>2.2109217526187427E-2</v>
      </c>
      <c r="N75" s="149">
        <f t="shared" si="68"/>
        <v>5.1070669610352587E-2</v>
      </c>
      <c r="O75" s="149">
        <f t="shared" si="68"/>
        <v>8.9728108525642072E-2</v>
      </c>
      <c r="P75" s="149">
        <f t="shared" si="68"/>
        <v>0.13491422896116659</v>
      </c>
      <c r="Q75" s="149">
        <f t="shared" si="68"/>
        <v>0.18331297500226201</v>
      </c>
      <c r="R75" s="149">
        <f t="shared" si="68"/>
        <v>0.23205938790015945</v>
      </c>
      <c r="S75" s="149">
        <f t="shared" si="68"/>
        <v>0.27902880053866441</v>
      </c>
      <c r="T75" s="149">
        <f t="shared" si="68"/>
        <v>0.32286581111674933</v>
      </c>
      <c r="U75" s="149">
        <f t="shared" si="68"/>
        <v>0.36286244336685147</v>
      </c>
      <c r="V75" s="149">
        <f t="shared" si="68"/>
        <v>0.39878452684872961</v>
      </c>
      <c r="W75" s="149">
        <f t="shared" si="68"/>
        <v>0.43070710914748866</v>
      </c>
      <c r="X75" s="149">
        <f t="shared" si="68"/>
        <v>0.45888450425683647</v>
      </c>
      <c r="Y75" s="149">
        <f t="shared" si="68"/>
        <v>0.48365881569659525</v>
      </c>
      <c r="Z75" s="149">
        <f t="shared" si="68"/>
        <v>0.50540096675153523</v>
      </c>
      <c r="AA75" s="149">
        <f t="shared" si="68"/>
        <v>0.52447570835045865</v>
      </c>
      <c r="AB75" s="149">
        <f t="shared" si="68"/>
        <v>0.54122284501583251</v>
      </c>
      <c r="AC75" s="149">
        <f t="shared" si="68"/>
        <v>0.5559487313261926</v>
      </c>
      <c r="AD75" s="149">
        <f t="shared" si="68"/>
        <v>0.56892389227539519</v>
      </c>
      <c r="AE75" s="149">
        <f t="shared" si="68"/>
        <v>0.58038405284148098</v>
      </c>
      <c r="AF75" s="149">
        <f t="shared" si="68"/>
        <v>0.59053288390625847</v>
      </c>
      <c r="AG75" s="149">
        <f t="shared" si="68"/>
        <v>0.59954545483897059</v>
      </c>
      <c r="AH75" s="149">
        <f t="shared" si="68"/>
        <v>0.60757181962465034</v>
      </c>
      <c r="AI75" s="149">
        <f t="shared" si="68"/>
        <v>0.61474043256080935</v>
      </c>
      <c r="AJ75" s="149">
        <f t="shared" si="68"/>
        <v>0.62116125003164879</v>
      </c>
      <c r="AK75" s="149">
        <f t="shared" si="68"/>
        <v>0.62692846709455452</v>
      </c>
      <c r="AL75" s="149">
        <f t="shared" si="68"/>
        <v>0.63212288808444073</v>
      </c>
      <c r="AM75" s="149">
        <f t="shared" si="68"/>
        <v>0.63681395600819457</v>
      </c>
      <c r="AN75" s="149">
        <f t="shared" si="68"/>
        <v>0.64106147662689739</v>
      </c>
      <c r="AO75" s="149">
        <f t="shared" si="68"/>
        <v>0.64491707617618976</v>
      </c>
      <c r="AP75" s="149">
        <f t="shared" si="68"/>
        <v>0.64842543045710732</v>
      </c>
      <c r="AQ75" s="149">
        <f t="shared" si="68"/>
        <v>0.65162529976172501</v>
      </c>
      <c r="AR75" s="149">
        <f t="shared" ref="AR75:BN75" si="69">Saturation.Broadband.Fixed/(1+EXP(-A.Broadband.Fixed-B.Broadband.Fixed*LN(AR$3-Base.Broadband.Fixed)))</f>
        <v>0.65455040004105747</v>
      </c>
      <c r="AS75" s="149">
        <f t="shared" si="69"/>
        <v>0.65723013656404761</v>
      </c>
      <c r="AT75" s="149">
        <f t="shared" si="69"/>
        <v>0.659690222406078</v>
      </c>
      <c r="AU75" s="149">
        <f t="shared" si="69"/>
        <v>0.66195320059928342</v>
      </c>
      <c r="AV75" s="149">
        <f t="shared" si="69"/>
        <v>0.66403888572309999</v>
      </c>
      <c r="AW75" s="149">
        <f t="shared" si="69"/>
        <v>0.66596473810281731</v>
      </c>
      <c r="AX75" s="149">
        <f t="shared" si="69"/>
        <v>0.66774618157953547</v>
      </c>
      <c r="AY75" s="149">
        <f t="shared" si="69"/>
        <v>0.66939687396898462</v>
      </c>
      <c r="AZ75" s="149">
        <f t="shared" si="69"/>
        <v>0.67092893778931073</v>
      </c>
      <c r="BA75" s="149">
        <f t="shared" si="69"/>
        <v>0.67235315756207048</v>
      </c>
      <c r="BB75" s="149">
        <f t="shared" si="69"/>
        <v>0.67367914893404091</v>
      </c>
      <c r="BC75" s="149">
        <f t="shared" si="69"/>
        <v>0.6749155039932736</v>
      </c>
      <c r="BD75" s="149">
        <f t="shared" si="69"/>
        <v>0.67606991642977687</v>
      </c>
      <c r="BE75" s="149">
        <f t="shared" si="69"/>
        <v>0.67714928959295395</v>
      </c>
      <c r="BF75" s="149">
        <f t="shared" si="69"/>
        <v>0.67815983000253044</v>
      </c>
      <c r="BG75" s="149">
        <f t="shared" si="69"/>
        <v>0.67910712845899934</v>
      </c>
      <c r="BH75" s="149">
        <f t="shared" si="69"/>
        <v>0.67999623055864844</v>
      </c>
      <c r="BI75" s="149">
        <f t="shared" si="69"/>
        <v>0.6808316981346948</v>
      </c>
      <c r="BJ75" s="149">
        <f t="shared" si="69"/>
        <v>0.68161766290985903</v>
      </c>
      <c r="BK75" s="149">
        <f t="shared" si="69"/>
        <v>0.68235787344857046</v>
      </c>
      <c r="BL75" s="149">
        <f t="shared" si="69"/>
        <v>0.68305573633213723</v>
      </c>
      <c r="BM75" s="149">
        <f t="shared" si="69"/>
        <v>0.68371435234206246</v>
      </c>
      <c r="BN75" s="149">
        <f t="shared" si="69"/>
        <v>0.68433654832067203</v>
      </c>
      <c r="BP75" s="152"/>
      <c r="BQ75" s="152"/>
    </row>
    <row r="76" spans="1:69" hidden="1" outlineLevel="1"/>
    <row r="77" spans="1:69" hidden="1" outlineLevel="1">
      <c r="D77" s="53" t="s">
        <v>120</v>
      </c>
      <c r="F77" s="154">
        <f>70%*(1+INDEX(scenario.bb.penetration, MATCH(scenario.bb.penetration.selected, scenarios,0)))</f>
        <v>0.7</v>
      </c>
      <c r="G77" s="19" t="s">
        <v>579</v>
      </c>
      <c r="H77" s="60" t="s">
        <v>250</v>
      </c>
    </row>
    <row r="78" spans="1:69" hidden="1" outlineLevel="1">
      <c r="D78" t="s">
        <v>121</v>
      </c>
      <c r="F78" s="138">
        <v>1999</v>
      </c>
      <c r="G78" s="19" t="s">
        <v>580</v>
      </c>
    </row>
    <row r="79" spans="1:69" hidden="1" outlineLevel="1">
      <c r="D79" t="s">
        <v>122</v>
      </c>
      <c r="F79" s="46">
        <v>2000</v>
      </c>
      <c r="G79" s="19" t="s">
        <v>581</v>
      </c>
    </row>
    <row r="80" spans="1:69" hidden="1" outlineLevel="1">
      <c r="D80" t="s">
        <v>123</v>
      </c>
      <c r="F80" s="55">
        <f>INDEX($L$73:$BM$73,MATCH(TimeA.Broadband.Fixed,L$3:BM$3,0))</f>
        <v>5.0279331114204311E-3</v>
      </c>
      <c r="G80" s="19" t="s">
        <v>582</v>
      </c>
    </row>
    <row r="81" spans="3:69" hidden="1" outlineLevel="1">
      <c r="D81" t="s">
        <v>124</v>
      </c>
      <c r="F81" s="46">
        <v>2011</v>
      </c>
      <c r="G81" s="19" t="s">
        <v>583</v>
      </c>
    </row>
    <row r="82" spans="3:69" hidden="1" outlineLevel="1">
      <c r="D82" t="s">
        <v>125</v>
      </c>
      <c r="F82" s="55">
        <f>INDEX($L$73:$BM$73,MATCH(TimeB.Broadband.Fixed,L$3:BM$3,0))</f>
        <v>0.43070710914748866</v>
      </c>
      <c r="G82" s="19" t="s">
        <v>584</v>
      </c>
    </row>
    <row r="83" spans="3:69" hidden="1" outlineLevel="1">
      <c r="D83" t="s">
        <v>126</v>
      </c>
      <c r="F83" s="61">
        <f>-B.Broadband.Fixed*LN(TimeB.Broadband.Fixed-Base.Broadband.Fixed)-LN(Saturation.Broadband.Fixed/NumberB.Broadband.Fixed-1)</f>
        <v>-4.9288626658082482</v>
      </c>
      <c r="G83" s="19" t="s">
        <v>585</v>
      </c>
    </row>
    <row r="84" spans="3:69" hidden="1" outlineLevel="1">
      <c r="D84" t="s">
        <v>127</v>
      </c>
      <c r="F84" s="61">
        <f>(LN(Saturation.Broadband.Fixed/NumberA.Broadband.Fixed-1)-LN(Saturation.Broadband.Fixed/NumberB.Broadband.Fixed-1))/(LN(TimeB.Broadband.Fixed-Base.Broadband.Fixed)-LN(TimeA.Broadband.Fixed-Base.Broadband.Fixed))</f>
        <v>2.1725127434349112</v>
      </c>
      <c r="G84" s="19" t="s">
        <v>586</v>
      </c>
    </row>
    <row r="85" spans="3:69" hidden="1" outlineLevel="1">
      <c r="K85"/>
      <c r="BP85"/>
      <c r="BQ85"/>
    </row>
    <row r="86" spans="3:69" hidden="1" outlineLevel="1">
      <c r="C86" s="16" t="s">
        <v>578</v>
      </c>
    </row>
    <row r="87" spans="3:69" hidden="1" outlineLevel="1">
      <c r="D87" s="53" t="s">
        <v>248</v>
      </c>
      <c r="G87" s="53"/>
      <c r="H87" s="239" t="s">
        <v>166</v>
      </c>
      <c r="I87" t="s">
        <v>176</v>
      </c>
      <c r="J87" s="53" t="s">
        <v>119</v>
      </c>
      <c r="L87" s="131">
        <f>L88/L$9</f>
        <v>1.0258155510601127E-10</v>
      </c>
      <c r="M87" s="131">
        <f t="shared" ref="M87:W87" si="70">M88/M$9</f>
        <v>0</v>
      </c>
      <c r="N87" s="131">
        <f t="shared" si="70"/>
        <v>0</v>
      </c>
      <c r="O87" s="131">
        <f t="shared" si="70"/>
        <v>0</v>
      </c>
      <c r="P87" s="131">
        <f t="shared" si="70"/>
        <v>0</v>
      </c>
      <c r="Q87" s="131">
        <f t="shared" si="70"/>
        <v>0</v>
      </c>
      <c r="R87" s="131">
        <f t="shared" si="70"/>
        <v>0</v>
      </c>
      <c r="S87" s="131">
        <f t="shared" si="70"/>
        <v>9.3551803487925572E-4</v>
      </c>
      <c r="T87" s="131">
        <f t="shared" si="70"/>
        <v>1.6311534118430067E-3</v>
      </c>
      <c r="U87" s="131">
        <f t="shared" si="70"/>
        <v>4.5234833164099399E-3</v>
      </c>
      <c r="V87" s="131">
        <f t="shared" si="70"/>
        <v>7.2568641914173993E-3</v>
      </c>
      <c r="W87" s="131">
        <f t="shared" si="70"/>
        <v>2.1746035357711711E-2</v>
      </c>
      <c r="X87" s="187">
        <f t="shared" ref="X87:AG87" si="71">X89</f>
        <v>3.29232234233275E-2</v>
      </c>
      <c r="Y87" s="187">
        <f t="shared" si="71"/>
        <v>4.4454076762984664E-2</v>
      </c>
      <c r="Z87" s="187">
        <f t="shared" si="71"/>
        <v>5.4590658958546583E-2</v>
      </c>
      <c r="AA87" s="187">
        <f t="shared" si="71"/>
        <v>6.2472083311958103E-2</v>
      </c>
      <c r="AB87" s="187">
        <f t="shared" si="71"/>
        <v>6.8119924115495833E-2</v>
      </c>
      <c r="AC87" s="187">
        <f t="shared" si="71"/>
        <v>7.1981829845094561E-2</v>
      </c>
      <c r="AD87" s="187">
        <f t="shared" si="71"/>
        <v>7.4564715513319849E-2</v>
      </c>
      <c r="AE87" s="187">
        <f t="shared" si="71"/>
        <v>7.6281292480975746E-2</v>
      </c>
      <c r="AF87" s="187">
        <f t="shared" si="71"/>
        <v>7.7425635890845043E-2</v>
      </c>
      <c r="AG87" s="187">
        <f t="shared" si="71"/>
        <v>7.8194875083292509E-2</v>
      </c>
      <c r="AH87" s="188">
        <f>AG87</f>
        <v>7.8194875083292509E-2</v>
      </c>
      <c r="AI87" s="188">
        <f t="shared" ref="AI87" si="72">AH87</f>
        <v>7.8194875083292509E-2</v>
      </c>
      <c r="AJ87" s="188">
        <f t="shared" ref="AJ87" si="73">AI87</f>
        <v>7.8194875083292509E-2</v>
      </c>
      <c r="AK87" s="188">
        <f t="shared" ref="AK87" si="74">AJ87</f>
        <v>7.8194875083292509E-2</v>
      </c>
      <c r="AL87" s="188">
        <f t="shared" ref="AL87" si="75">AK87</f>
        <v>7.8194875083292509E-2</v>
      </c>
      <c r="AM87" s="188">
        <f t="shared" ref="AM87" si="76">AL87</f>
        <v>7.8194875083292509E-2</v>
      </c>
      <c r="AN87" s="188">
        <f t="shared" ref="AN87" si="77">AM87</f>
        <v>7.8194875083292509E-2</v>
      </c>
      <c r="AO87" s="188">
        <f t="shared" ref="AO87" si="78">AN87</f>
        <v>7.8194875083292509E-2</v>
      </c>
      <c r="AP87" s="188">
        <f t="shared" ref="AP87" si="79">AO87</f>
        <v>7.8194875083292509E-2</v>
      </c>
      <c r="AQ87" s="188">
        <f t="shared" ref="AQ87" si="80">AP87</f>
        <v>7.8194875083292509E-2</v>
      </c>
      <c r="AR87" s="188">
        <f t="shared" ref="AR87" si="81">AQ87</f>
        <v>7.8194875083292509E-2</v>
      </c>
      <c r="AS87" s="188">
        <f t="shared" ref="AS87" si="82">AR87</f>
        <v>7.8194875083292509E-2</v>
      </c>
      <c r="AT87" s="188">
        <f t="shared" ref="AT87" si="83">AS87</f>
        <v>7.8194875083292509E-2</v>
      </c>
      <c r="AU87" s="188">
        <f t="shared" ref="AU87" si="84">AT87</f>
        <v>7.8194875083292509E-2</v>
      </c>
      <c r="AV87" s="188">
        <f t="shared" ref="AV87" si="85">AU87</f>
        <v>7.8194875083292509E-2</v>
      </c>
      <c r="AW87" s="188">
        <f t="shared" ref="AW87" si="86">AV87</f>
        <v>7.8194875083292509E-2</v>
      </c>
      <c r="AX87" s="188">
        <f t="shared" ref="AX87" si="87">AW87</f>
        <v>7.8194875083292509E-2</v>
      </c>
      <c r="AY87" s="188">
        <f t="shared" ref="AY87" si="88">AX87</f>
        <v>7.8194875083292509E-2</v>
      </c>
      <c r="AZ87" s="188">
        <f t="shared" ref="AZ87" si="89">AY87</f>
        <v>7.8194875083292509E-2</v>
      </c>
      <c r="BA87" s="188">
        <f t="shared" ref="BA87" si="90">AZ87</f>
        <v>7.8194875083292509E-2</v>
      </c>
      <c r="BB87" s="188">
        <f t="shared" ref="BB87" si="91">BA87</f>
        <v>7.8194875083292509E-2</v>
      </c>
      <c r="BC87" s="188">
        <f t="shared" ref="BC87" si="92">BB87</f>
        <v>7.8194875083292509E-2</v>
      </c>
      <c r="BD87" s="188">
        <f t="shared" ref="BD87" si="93">BC87</f>
        <v>7.8194875083292509E-2</v>
      </c>
      <c r="BE87" s="188">
        <f t="shared" ref="BE87" si="94">BD87</f>
        <v>7.8194875083292509E-2</v>
      </c>
      <c r="BF87" s="188">
        <f t="shared" ref="BF87" si="95">BE87</f>
        <v>7.8194875083292509E-2</v>
      </c>
      <c r="BG87" s="188">
        <f t="shared" ref="BG87" si="96">BF87</f>
        <v>7.8194875083292509E-2</v>
      </c>
      <c r="BH87" s="188">
        <f t="shared" ref="BH87" si="97">BG87</f>
        <v>7.8194875083292509E-2</v>
      </c>
      <c r="BI87" s="188">
        <f t="shared" ref="BI87" si="98">BH87</f>
        <v>7.8194875083292509E-2</v>
      </c>
      <c r="BJ87" s="188">
        <f t="shared" ref="BJ87" si="99">BI87</f>
        <v>7.8194875083292509E-2</v>
      </c>
      <c r="BK87" s="188">
        <f t="shared" ref="BK87" si="100">BJ87</f>
        <v>7.8194875083292509E-2</v>
      </c>
      <c r="BL87" s="188">
        <f t="shared" ref="BL87" si="101">BK87</f>
        <v>7.8194875083292509E-2</v>
      </c>
      <c r="BM87" s="188">
        <f t="shared" ref="BM87" si="102">BL87</f>
        <v>7.8194875083292509E-2</v>
      </c>
      <c r="BN87" s="188">
        <f t="shared" ref="BN87" si="103">BM87</f>
        <v>7.8194875083292509E-2</v>
      </c>
    </row>
    <row r="88" spans="3:69" hidden="1" outlineLevel="1">
      <c r="D88" s="53" t="s">
        <v>249</v>
      </c>
      <c r="I88" t="s">
        <v>176</v>
      </c>
      <c r="J88" s="53" t="s">
        <v>118</v>
      </c>
      <c r="L88" s="186">
        <v>0.01</v>
      </c>
      <c r="M88" s="186">
        <f t="shared" ref="M88:W88" si="104">M60</f>
        <v>0</v>
      </c>
      <c r="N88" s="186">
        <f t="shared" si="104"/>
        <v>0</v>
      </c>
      <c r="O88" s="186">
        <f t="shared" si="104"/>
        <v>0</v>
      </c>
      <c r="P88" s="186">
        <f t="shared" si="104"/>
        <v>0</v>
      </c>
      <c r="Q88" s="186">
        <f t="shared" si="104"/>
        <v>0</v>
      </c>
      <c r="R88" s="186">
        <f t="shared" si="104"/>
        <v>0</v>
      </c>
      <c r="S88" s="186">
        <f t="shared" si="104"/>
        <v>100000</v>
      </c>
      <c r="T88" s="186">
        <f t="shared" si="104"/>
        <v>177318.24740186622</v>
      </c>
      <c r="U88" s="186">
        <f t="shared" si="104"/>
        <v>499944.00693579426</v>
      </c>
      <c r="V88" s="186">
        <f t="shared" si="104"/>
        <v>815211</v>
      </c>
      <c r="W88" s="186">
        <f t="shared" si="104"/>
        <v>2461131</v>
      </c>
      <c r="X88" s="50">
        <f t="shared" ref="X88:BN88" si="105">X9*X87</f>
        <v>3753053.2971145138</v>
      </c>
      <c r="Y88" s="50">
        <f t="shared" si="105"/>
        <v>5102939.3139937678</v>
      </c>
      <c r="Z88" s="50">
        <f t="shared" si="105"/>
        <v>6308960.7809650404</v>
      </c>
      <c r="AA88" s="50">
        <f t="shared" si="105"/>
        <v>7267210.3246155856</v>
      </c>
      <c r="AB88" s="50">
        <f t="shared" si="105"/>
        <v>7974710.5180576798</v>
      </c>
      <c r="AC88" s="50">
        <f t="shared" si="105"/>
        <v>8478872.695828693</v>
      </c>
      <c r="AD88" s="50">
        <f t="shared" si="105"/>
        <v>8835583.9937883038</v>
      </c>
      <c r="AE88" s="50">
        <f t="shared" si="105"/>
        <v>9091152.199723728</v>
      </c>
      <c r="AF88" s="50">
        <f t="shared" si="105"/>
        <v>9278934.1824119184</v>
      </c>
      <c r="AG88" s="50">
        <f t="shared" si="105"/>
        <v>9421383.229461519</v>
      </c>
      <c r="AH88" s="50">
        <f t="shared" si="105"/>
        <v>9469817.6778845061</v>
      </c>
      <c r="AI88" s="50">
        <f t="shared" si="105"/>
        <v>9516248.9174048677</v>
      </c>
      <c r="AJ88" s="50">
        <f t="shared" si="105"/>
        <v>9560550.5238929354</v>
      </c>
      <c r="AK88" s="50">
        <f t="shared" si="105"/>
        <v>9602636.5999834687</v>
      </c>
      <c r="AL88" s="50">
        <f t="shared" si="105"/>
        <v>9642426.2132435217</v>
      </c>
      <c r="AM88" s="50">
        <f t="shared" si="105"/>
        <v>9679828.0169919226</v>
      </c>
      <c r="AN88" s="50">
        <f t="shared" si="105"/>
        <v>9714746.3858253546</v>
      </c>
      <c r="AO88" s="50">
        <f t="shared" si="105"/>
        <v>9747084.8063038327</v>
      </c>
      <c r="AP88" s="50">
        <f t="shared" si="105"/>
        <v>9776761.457957739</v>
      </c>
      <c r="AQ88" s="50">
        <f t="shared" si="105"/>
        <v>9803740.9000508524</v>
      </c>
      <c r="AR88" s="50">
        <f t="shared" si="105"/>
        <v>9828031.2863744218</v>
      </c>
      <c r="AS88" s="50">
        <f t="shared" si="105"/>
        <v>9849637.3800342269</v>
      </c>
      <c r="AT88" s="50">
        <f t="shared" si="105"/>
        <v>9868527.453901941</v>
      </c>
      <c r="AU88" s="50">
        <f t="shared" si="105"/>
        <v>9884661.9096151125</v>
      </c>
      <c r="AV88" s="50">
        <f t="shared" si="105"/>
        <v>9898058.3868112434</v>
      </c>
      <c r="AW88" s="50">
        <f t="shared" si="105"/>
        <v>9908795.4767356943</v>
      </c>
      <c r="AX88" s="50">
        <f t="shared" si="105"/>
        <v>9916948.1781218369</v>
      </c>
      <c r="AY88" s="50">
        <f t="shared" si="105"/>
        <v>9922547.0878695063</v>
      </c>
      <c r="AZ88" s="50">
        <f t="shared" si="105"/>
        <v>9925598.7855231296</v>
      </c>
      <c r="BA88" s="50">
        <f t="shared" si="105"/>
        <v>9926139.8016821127</v>
      </c>
      <c r="BB88" s="50">
        <f t="shared" si="105"/>
        <v>9924245.7001940757</v>
      </c>
      <c r="BC88" s="50">
        <f t="shared" si="105"/>
        <v>9919990.2688332926</v>
      </c>
      <c r="BD88" s="50">
        <f t="shared" si="105"/>
        <v>9913418.8378352746</v>
      </c>
      <c r="BE88" s="50">
        <f t="shared" si="105"/>
        <v>9904554.6172493696</v>
      </c>
      <c r="BF88" s="50">
        <f t="shared" si="105"/>
        <v>9893425.8627878297</v>
      </c>
      <c r="BG88" s="50">
        <f t="shared" si="105"/>
        <v>9880074.6754619051</v>
      </c>
      <c r="BH88" s="50">
        <f t="shared" si="105"/>
        <v>9864542.470072696</v>
      </c>
      <c r="BI88" s="50">
        <f t="shared" si="105"/>
        <v>9846860.2875383701</v>
      </c>
      <c r="BJ88" s="50">
        <f t="shared" si="105"/>
        <v>9837484.800021952</v>
      </c>
      <c r="BK88" s="50">
        <f t="shared" si="105"/>
        <v>9828118.2391850632</v>
      </c>
      <c r="BL88" s="50">
        <f t="shared" si="105"/>
        <v>9818760.5965283494</v>
      </c>
      <c r="BM88" s="50">
        <f t="shared" si="105"/>
        <v>9809411.8635605481</v>
      </c>
      <c r="BN88" s="50">
        <f t="shared" si="105"/>
        <v>9800072.0317984782</v>
      </c>
    </row>
    <row r="89" spans="3:69" hidden="1" outlineLevel="1">
      <c r="D89" t="s">
        <v>27</v>
      </c>
      <c r="I89" t="s">
        <v>176</v>
      </c>
      <c r="J89" s="151" t="s">
        <v>119</v>
      </c>
      <c r="K89" s="148"/>
      <c r="L89" s="149">
        <f t="shared" ref="L89:AQ89" si="106">Saturation.Broadband.Mobile/(1+EXP(-A.Broadband.Mobile-B.Broadband.Mobile*LN(L$3-Base.Broadband.Mobile)))</f>
        <v>1.0258155510601146E-10</v>
      </c>
      <c r="M89" s="149">
        <f t="shared" si="106"/>
        <v>2.3553922968239261E-8</v>
      </c>
      <c r="N89" s="149">
        <f t="shared" si="106"/>
        <v>5.6643921943124126E-7</v>
      </c>
      <c r="O89" s="149">
        <f t="shared" si="106"/>
        <v>5.4078933555993208E-6</v>
      </c>
      <c r="P89" s="149">
        <f t="shared" si="106"/>
        <v>3.1114216388801226E-5</v>
      </c>
      <c r="Q89" s="149">
        <f t="shared" si="106"/>
        <v>1.298509101204128E-4</v>
      </c>
      <c r="R89" s="149">
        <f t="shared" si="106"/>
        <v>4.3336981878870092E-4</v>
      </c>
      <c r="S89" s="149">
        <f t="shared" si="106"/>
        <v>1.2228185762732705E-3</v>
      </c>
      <c r="T89" s="149">
        <f t="shared" si="106"/>
        <v>3.0101423364270194E-3</v>
      </c>
      <c r="U89" s="149">
        <f t="shared" si="106"/>
        <v>6.5608424402823834E-3</v>
      </c>
      <c r="V89" s="149">
        <f t="shared" si="106"/>
        <v>1.2697251706777253E-2</v>
      </c>
      <c r="W89" s="149">
        <f t="shared" si="106"/>
        <v>2.1746035357711697E-2</v>
      </c>
      <c r="X89" s="149">
        <f t="shared" si="106"/>
        <v>3.29232234233275E-2</v>
      </c>
      <c r="Y89" s="149">
        <f t="shared" si="106"/>
        <v>4.4454076762984664E-2</v>
      </c>
      <c r="Z89" s="149">
        <f t="shared" si="106"/>
        <v>5.4590658958546583E-2</v>
      </c>
      <c r="AA89" s="149">
        <f t="shared" si="106"/>
        <v>6.2472083311958103E-2</v>
      </c>
      <c r="AB89" s="149">
        <f t="shared" si="106"/>
        <v>6.8119924115495833E-2</v>
      </c>
      <c r="AC89" s="149">
        <f t="shared" si="106"/>
        <v>7.1981829845094561E-2</v>
      </c>
      <c r="AD89" s="149">
        <f t="shared" si="106"/>
        <v>7.4564715513319849E-2</v>
      </c>
      <c r="AE89" s="149">
        <f t="shared" si="106"/>
        <v>7.6281292480975746E-2</v>
      </c>
      <c r="AF89" s="149">
        <f t="shared" si="106"/>
        <v>7.7425635890845043E-2</v>
      </c>
      <c r="AG89" s="149">
        <f t="shared" si="106"/>
        <v>7.8194875083292509E-2</v>
      </c>
      <c r="AH89" s="149">
        <f t="shared" si="106"/>
        <v>7.8717698906113048E-2</v>
      </c>
      <c r="AI89" s="149">
        <f t="shared" si="106"/>
        <v>7.9077420514919672E-2</v>
      </c>
      <c r="AJ89" s="149">
        <f t="shared" si="106"/>
        <v>7.9328060022849214E-2</v>
      </c>
      <c r="AK89" s="149">
        <f t="shared" si="106"/>
        <v>7.950488726619373E-2</v>
      </c>
      <c r="AL89" s="149">
        <f t="shared" si="106"/>
        <v>7.9631156278613183E-2</v>
      </c>
      <c r="AM89" s="149">
        <f t="shared" si="106"/>
        <v>7.9722371329934955E-2</v>
      </c>
      <c r="AN89" s="149">
        <f t="shared" si="106"/>
        <v>7.9788991853631835E-2</v>
      </c>
      <c r="AO89" s="149">
        <f t="shared" si="106"/>
        <v>7.9838157911365601E-2</v>
      </c>
      <c r="AP89" s="149">
        <f t="shared" si="106"/>
        <v>7.9874800602163551E-2</v>
      </c>
      <c r="AQ89" s="149">
        <f t="shared" si="106"/>
        <v>7.9902364030975129E-2</v>
      </c>
      <c r="AR89" s="149">
        <f t="shared" ref="AR89:BN89" si="107">Saturation.Broadband.Mobile/(1+EXP(-A.Broadband.Mobile-B.Broadband.Mobile*LN(AR$3-Base.Broadband.Mobile)))</f>
        <v>7.9923279883003254E-2</v>
      </c>
      <c r="AS89" s="149">
        <f t="shared" si="107"/>
        <v>7.9939282873767489E-2</v>
      </c>
      <c r="AT89" s="149">
        <f t="shared" si="107"/>
        <v>7.9951622763620722E-2</v>
      </c>
      <c r="AU89" s="149">
        <f t="shared" si="107"/>
        <v>7.9961208405153278E-2</v>
      </c>
      <c r="AV89" s="149">
        <f t="shared" si="107"/>
        <v>7.9968706645208817E-2</v>
      </c>
      <c r="AW89" s="149">
        <f t="shared" si="107"/>
        <v>7.9974610920713882E-2</v>
      </c>
      <c r="AX89" s="149">
        <f t="shared" si="107"/>
        <v>7.9979289299028478E-2</v>
      </c>
      <c r="AY89" s="149">
        <f t="shared" si="107"/>
        <v>7.9983018436652939E-2</v>
      </c>
      <c r="AZ89" s="149">
        <f t="shared" si="107"/>
        <v>7.9986007798192219E-2</v>
      </c>
      <c r="BA89" s="149">
        <f t="shared" si="107"/>
        <v>7.9988417076328797E-2</v>
      </c>
      <c r="BB89" s="149">
        <f t="shared" si="107"/>
        <v>7.9990368823518912E-2</v>
      </c>
      <c r="BC89" s="149">
        <f t="shared" si="107"/>
        <v>7.9991957682819068E-2</v>
      </c>
      <c r="BD89" s="149">
        <f t="shared" si="107"/>
        <v>7.999325718359207E-2</v>
      </c>
      <c r="BE89" s="149">
        <f t="shared" si="107"/>
        <v>7.9994324780016834E-2</v>
      </c>
      <c r="BF89" s="149">
        <f t="shared" si="107"/>
        <v>7.9995205612140768E-2</v>
      </c>
      <c r="BG89" s="149">
        <f t="shared" si="107"/>
        <v>7.9995935331607135E-2</v>
      </c>
      <c r="BH89" s="149">
        <f t="shared" si="107"/>
        <v>7.9996542237873836E-2</v>
      </c>
      <c r="BI89" s="149">
        <f t="shared" si="107"/>
        <v>7.9997048902803333E-2</v>
      </c>
      <c r="BJ89" s="149">
        <f t="shared" si="107"/>
        <v>7.999747341322587E-2</v>
      </c>
      <c r="BK89" s="149">
        <f t="shared" si="107"/>
        <v>7.999783032652702E-2</v>
      </c>
      <c r="BL89" s="149">
        <f t="shared" si="107"/>
        <v>7.9998131409411088E-2</v>
      </c>
      <c r="BM89" s="149">
        <f t="shared" si="107"/>
        <v>7.9998386211931408E-2</v>
      </c>
      <c r="BN89" s="149">
        <f t="shared" si="107"/>
        <v>7.999860251569306E-2</v>
      </c>
      <c r="BP89" s="152"/>
      <c r="BQ89" s="152"/>
    </row>
    <row r="90" spans="3:69" hidden="1" outlineLevel="1"/>
    <row r="91" spans="3:69" hidden="1" outlineLevel="1">
      <c r="D91" s="53" t="s">
        <v>120</v>
      </c>
      <c r="F91" s="154">
        <v>0.08</v>
      </c>
      <c r="G91" s="19" t="s">
        <v>587</v>
      </c>
      <c r="H91" s="60" t="s">
        <v>250</v>
      </c>
    </row>
    <row r="92" spans="3:69" hidden="1" outlineLevel="1">
      <c r="D92" t="s">
        <v>121</v>
      </c>
      <c r="F92" s="138">
        <v>1999</v>
      </c>
      <c r="G92" s="19" t="s">
        <v>588</v>
      </c>
    </row>
    <row r="93" spans="3:69" hidden="1" outlineLevel="1">
      <c r="D93" t="s">
        <v>122</v>
      </c>
      <c r="F93" s="46">
        <v>2000</v>
      </c>
      <c r="G93" s="19" t="s">
        <v>589</v>
      </c>
    </row>
    <row r="94" spans="3:69" hidden="1" outlineLevel="1">
      <c r="D94" t="s">
        <v>123</v>
      </c>
      <c r="F94" s="55">
        <f>INDEX($L$87:$BM$87,MATCH(TimeA.Broadband.Mobile,L$3:BM$3,0))</f>
        <v>1.0258155510601127E-10</v>
      </c>
      <c r="G94" s="19" t="s">
        <v>590</v>
      </c>
    </row>
    <row r="95" spans="3:69" hidden="1" outlineLevel="1">
      <c r="D95" t="s">
        <v>124</v>
      </c>
      <c r="F95" s="46">
        <v>2011</v>
      </c>
      <c r="G95" s="19" t="s">
        <v>591</v>
      </c>
    </row>
    <row r="96" spans="3:69" hidden="1" outlineLevel="1">
      <c r="D96" t="s">
        <v>125</v>
      </c>
      <c r="F96" s="55">
        <f>INDEX($L$87:$BM$87,MATCH(TimeB.Broadband.Mobile,L$3:BM$3,0))</f>
        <v>2.1746035357711711E-2</v>
      </c>
      <c r="G96" s="19" t="s">
        <v>592</v>
      </c>
    </row>
    <row r="97" spans="1:67" hidden="1" outlineLevel="1">
      <c r="D97" t="s">
        <v>126</v>
      </c>
      <c r="F97" s="61">
        <f>-B.Broadband.Mobile*LN(TimeB.Broadband.Mobile-Base.Broadband.Mobile)-LN(Saturation.Broadband.Mobile/NumberB.Broadband.Mobile-1)</f>
        <v>-20.47463432855799</v>
      </c>
      <c r="G97" s="19" t="s">
        <v>593</v>
      </c>
    </row>
    <row r="98" spans="1:67" hidden="1" outlineLevel="1">
      <c r="D98" t="s">
        <v>127</v>
      </c>
      <c r="F98" s="61">
        <f>(LN(Saturation.Broadband.Mobile/NumberA.Broadband.Mobile-1)-LN(Saturation.Broadband.Mobile/NumberB.Broadband.Mobile-1))/(LN(TimeB.Broadband.Mobile-Base.Broadband.Mobile)-LN(TimeA.Broadband.Mobile-Base.Broadband.Mobile))</f>
        <v>7.8430526297950367</v>
      </c>
      <c r="G98" s="19" t="s">
        <v>594</v>
      </c>
    </row>
    <row r="99" spans="1:67" hidden="1" outlineLevel="1"/>
    <row r="100" spans="1:67" ht="15.75" hidden="1" outlineLevel="1">
      <c r="B100" s="17" t="s">
        <v>251</v>
      </c>
      <c r="C100" s="17"/>
      <c r="D100" s="17"/>
    </row>
    <row r="101" spans="1:67" hidden="1" outlineLevel="1">
      <c r="C101" s="85" t="s">
        <v>466</v>
      </c>
      <c r="G101" s="60"/>
      <c r="J101" s="23" t="s">
        <v>597</v>
      </c>
      <c r="L101" s="79"/>
      <c r="M101" s="79"/>
      <c r="N101" s="79"/>
      <c r="O101" s="175">
        <f>SUM(O102:O103)</f>
        <v>17922.355180800019</v>
      </c>
      <c r="P101" s="175">
        <f t="shared" ref="P101:BN101" si="108">SUM(P102:P103)</f>
        <v>37287.67759040001</v>
      </c>
      <c r="Q101" s="186">
        <f>Q106</f>
        <v>56153</v>
      </c>
      <c r="R101" s="186">
        <f t="shared" ref="R101:S101" si="109">R106</f>
        <v>59931</v>
      </c>
      <c r="S101" s="186">
        <f t="shared" si="109"/>
        <v>86411</v>
      </c>
      <c r="T101" s="175">
        <f ca="1">SUM(T102:T103)</f>
        <v>91872.2</v>
      </c>
      <c r="U101" s="175">
        <f t="shared" ca="1" si="108"/>
        <v>96910.585999999996</v>
      </c>
      <c r="V101" s="175">
        <f t="shared" ca="1" si="108"/>
        <v>102221.41357999999</v>
      </c>
      <c r="W101" s="175">
        <f t="shared" ca="1" si="108"/>
        <v>108989.0059874</v>
      </c>
      <c r="X101" s="175">
        <f t="shared" ca="1" si="108"/>
        <v>112853.756167022</v>
      </c>
      <c r="Y101" s="175">
        <f t="shared" ca="1" si="108"/>
        <v>116872.12885203266</v>
      </c>
      <c r="Z101" s="175">
        <f t="shared" ca="1" si="108"/>
        <v>121583.66271759364</v>
      </c>
      <c r="AA101" s="175">
        <f t="shared" ca="1" si="108"/>
        <v>125487.97259912145</v>
      </c>
      <c r="AB101" s="175">
        <f t="shared" ca="1" si="108"/>
        <v>129373.75177709509</v>
      </c>
      <c r="AC101" s="175">
        <f t="shared" ca="1" si="108"/>
        <v>133270.77433040796</v>
      </c>
      <c r="AD101" s="175">
        <f t="shared" ca="1" si="108"/>
        <v>137256.89756032018</v>
      </c>
      <c r="AE101" s="175">
        <f t="shared" ca="1" si="108"/>
        <v>141179.0644871298</v>
      </c>
      <c r="AF101" s="175">
        <f t="shared" ca="1" si="108"/>
        <v>145181.30642174371</v>
      </c>
      <c r="AG101" s="175">
        <f t="shared" ca="1" si="108"/>
        <v>149551.745614396</v>
      </c>
      <c r="AH101" s="175">
        <f t="shared" ca="1" si="108"/>
        <v>149776.745614396</v>
      </c>
      <c r="AI101" s="175">
        <f t="shared" ca="1" si="108"/>
        <v>149890.745614396</v>
      </c>
      <c r="AJ101" s="175">
        <f t="shared" ca="1" si="108"/>
        <v>149977.745614396</v>
      </c>
      <c r="AK101" s="175">
        <f t="shared" ca="1" si="108"/>
        <v>150076.745614396</v>
      </c>
      <c r="AL101" s="175">
        <f t="shared" ca="1" si="108"/>
        <v>150169.745614396</v>
      </c>
      <c r="AM101" s="175">
        <f t="shared" ca="1" si="108"/>
        <v>150253.745614396</v>
      </c>
      <c r="AN101" s="175">
        <f t="shared" ca="1" si="108"/>
        <v>150334.745614396</v>
      </c>
      <c r="AO101" s="175">
        <f t="shared" ca="1" si="108"/>
        <v>150403.745614396</v>
      </c>
      <c r="AP101" s="175">
        <f t="shared" ca="1" si="108"/>
        <v>150466.745614396</v>
      </c>
      <c r="AQ101" s="175">
        <f t="shared" ca="1" si="108"/>
        <v>150535.745614396</v>
      </c>
      <c r="AR101" s="175">
        <f t="shared" ca="1" si="108"/>
        <v>150610.745614396</v>
      </c>
      <c r="AS101" s="175">
        <f t="shared" ca="1" si="108"/>
        <v>150661.745614396</v>
      </c>
      <c r="AT101" s="175">
        <f t="shared" ca="1" si="108"/>
        <v>150709.745614396</v>
      </c>
      <c r="AU101" s="175">
        <f t="shared" ca="1" si="108"/>
        <v>150751.745614396</v>
      </c>
      <c r="AV101" s="175">
        <f t="shared" ca="1" si="108"/>
        <v>150778.745614396</v>
      </c>
      <c r="AW101" s="175">
        <f t="shared" ca="1" si="108"/>
        <v>150805.745614396</v>
      </c>
      <c r="AX101" s="175">
        <f t="shared" ca="1" si="108"/>
        <v>150823.745614396</v>
      </c>
      <c r="AY101" s="175">
        <f t="shared" ca="1" si="108"/>
        <v>150841.745614396</v>
      </c>
      <c r="AZ101" s="175">
        <f t="shared" ca="1" si="108"/>
        <v>150847.745614396</v>
      </c>
      <c r="BA101" s="175">
        <f t="shared" ca="1" si="108"/>
        <v>150850.745614396</v>
      </c>
      <c r="BB101" s="175">
        <f t="shared" ca="1" si="108"/>
        <v>150850.745614396</v>
      </c>
      <c r="BC101" s="175">
        <f t="shared" ca="1" si="108"/>
        <v>150847.745614396</v>
      </c>
      <c r="BD101" s="175">
        <f t="shared" ca="1" si="108"/>
        <v>150838.745614396</v>
      </c>
      <c r="BE101" s="175">
        <f t="shared" ca="1" si="108"/>
        <v>150814.745614396</v>
      </c>
      <c r="BF101" s="175">
        <f t="shared" ca="1" si="108"/>
        <v>150802.745614396</v>
      </c>
      <c r="BG101" s="175">
        <f t="shared" ca="1" si="108"/>
        <v>150772.745614396</v>
      </c>
      <c r="BH101" s="175">
        <f t="shared" ca="1" si="108"/>
        <v>150733.745614396</v>
      </c>
      <c r="BI101" s="175">
        <f t="shared" ca="1" si="108"/>
        <v>150694.745614396</v>
      </c>
      <c r="BJ101" s="175">
        <f t="shared" ca="1" si="108"/>
        <v>150673.745614396</v>
      </c>
      <c r="BK101" s="175">
        <f t="shared" ca="1" si="108"/>
        <v>150646.745614396</v>
      </c>
      <c r="BL101" s="175">
        <f t="shared" ca="1" si="108"/>
        <v>150634.745614396</v>
      </c>
      <c r="BM101" s="175">
        <f t="shared" ca="1" si="108"/>
        <v>150610.745614396</v>
      </c>
      <c r="BN101" s="175">
        <f t="shared" ca="1" si="108"/>
        <v>150595.745614396</v>
      </c>
    </row>
    <row r="102" spans="1:67" hidden="1" outlineLevel="1">
      <c r="C102" s="170" t="s">
        <v>576</v>
      </c>
      <c r="G102" s="60"/>
      <c r="J102" s="23" t="s">
        <v>597</v>
      </c>
      <c r="L102" s="79"/>
      <c r="M102" s="79"/>
      <c r="N102" s="79"/>
      <c r="O102" s="175"/>
      <c r="P102" s="191">
        <v>1000</v>
      </c>
      <c r="Q102" s="191">
        <v>1500</v>
      </c>
      <c r="R102" s="275">
        <f ca="1">SUM([2]Full_network!J$28:J$31)*Control!$C$8</f>
        <v>1110</v>
      </c>
      <c r="S102" s="275">
        <f ca="1">SUM([2]Full_network!K$28:K$31)*Control!$C$8</f>
        <v>2871</v>
      </c>
      <c r="T102" s="275">
        <f ca="1">SUM([2]Full_network!L$28:L$31)*Control!$C$8</f>
        <v>5826</v>
      </c>
      <c r="U102" s="275">
        <f ca="1">SUM([2]Full_network!M$28:M$31)*Control!$C$8</f>
        <v>8283</v>
      </c>
      <c r="V102" s="275">
        <f ca="1">SUM([2]Full_network!N$28:N$31)*Control!$C$8</f>
        <v>10935</v>
      </c>
      <c r="W102" s="275">
        <f ca="1">SUM([2]Full_network!O$28:O$31)*Control!$C$8</f>
        <v>14964</v>
      </c>
      <c r="X102" s="275">
        <f ca="1">SUM([2]Full_network!P$28:P$31)*Control!$C$8</f>
        <v>16008</v>
      </c>
      <c r="Y102" s="275">
        <f ca="1">SUM([2]Full_network!Q$28:Q$31)*Control!$C$8</f>
        <v>17121</v>
      </c>
      <c r="Z102" s="275">
        <f ca="1">SUM([2]Full_network!R$28:R$31)*Control!$C$8</f>
        <v>18840</v>
      </c>
      <c r="AA102" s="275">
        <f ca="1">SUM([2]Full_network!S$28:S$31)*Control!$C$8</f>
        <v>19662</v>
      </c>
      <c r="AB102" s="275">
        <f ca="1">SUM([2]Full_network!T$28:T$31)*Control!$C$8</f>
        <v>20373</v>
      </c>
      <c r="AC102" s="275">
        <f ca="1">SUM([2]Full_network!U$28:U$31)*Control!$C$8</f>
        <v>21000</v>
      </c>
      <c r="AD102" s="275">
        <f ca="1">SUM([2]Full_network!V$28:V$31)*Control!$C$8</f>
        <v>21618</v>
      </c>
      <c r="AE102" s="275">
        <f ca="1">SUM([2]Full_network!W$28:W$31)*Control!$C$8</f>
        <v>22071</v>
      </c>
      <c r="AF102" s="275">
        <f ca="1">SUM([2]Full_network!X$28:X$31)*Control!$C$8</f>
        <v>22500</v>
      </c>
      <c r="AG102" s="275">
        <f ca="1">SUM([2]Full_network!Y$28:Y$31)*Control!$C$8</f>
        <v>23190</v>
      </c>
      <c r="AH102" s="275">
        <f ca="1">SUM([2]Full_network!Z$28:Z$31)*Control!$C$8</f>
        <v>23415</v>
      </c>
      <c r="AI102" s="275">
        <f ca="1">SUM([2]Full_network!AA$28:AA$31)*Control!$C$8</f>
        <v>23529</v>
      </c>
      <c r="AJ102" s="275">
        <f ca="1">SUM([2]Full_network!AB$28:AB$31)*Control!$C$8</f>
        <v>23616</v>
      </c>
      <c r="AK102" s="275">
        <f ca="1">SUM([2]Full_network!AC$28:AC$31)*Control!$C$8</f>
        <v>23715</v>
      </c>
      <c r="AL102" s="275">
        <f ca="1">SUM([2]Full_network!AD$28:AD$31)*Control!$C$8</f>
        <v>23808</v>
      </c>
      <c r="AM102" s="275">
        <f ca="1">SUM([2]Full_network!AE$28:AE$31)*Control!$C$8</f>
        <v>23892</v>
      </c>
      <c r="AN102" s="275">
        <f ca="1">SUM([2]Full_network!AF$28:AF$31)*Control!$C$8</f>
        <v>23973</v>
      </c>
      <c r="AO102" s="275">
        <f ca="1">SUM([2]Full_network!AG$28:AG$31)*Control!$C$8</f>
        <v>24042</v>
      </c>
      <c r="AP102" s="275">
        <f ca="1">SUM([2]Full_network!AH$28:AH$31)*Control!$C$8</f>
        <v>24105</v>
      </c>
      <c r="AQ102" s="275">
        <f ca="1">SUM([2]Full_network!AI$28:AI$31)*Control!$C$8</f>
        <v>24174</v>
      </c>
      <c r="AR102" s="275">
        <f ca="1">SUM([2]Full_network!AJ$28:AJ$31)*Control!$C$8</f>
        <v>24249</v>
      </c>
      <c r="AS102" s="275">
        <f ca="1">SUM([2]Full_network!AK$28:AK$31)*Control!$C$8</f>
        <v>24300</v>
      </c>
      <c r="AT102" s="275">
        <f ca="1">SUM([2]Full_network!AL$28:AL$31)*Control!$C$8</f>
        <v>24348</v>
      </c>
      <c r="AU102" s="275">
        <f ca="1">SUM([2]Full_network!AM$28:AM$31)*Control!$C$8</f>
        <v>24390</v>
      </c>
      <c r="AV102" s="275">
        <f ca="1">SUM([2]Full_network!AN$28:AN$31)*Control!$C$8</f>
        <v>24417</v>
      </c>
      <c r="AW102" s="275">
        <f ca="1">SUM([2]Full_network!AO$28:AO$31)*Control!$C$8</f>
        <v>24444</v>
      </c>
      <c r="AX102" s="275">
        <f ca="1">SUM([2]Full_network!AP$28:AP$31)*Control!$C$8</f>
        <v>24462</v>
      </c>
      <c r="AY102" s="275">
        <f ca="1">SUM([2]Full_network!AQ$28:AQ$31)*Control!$C$8</f>
        <v>24480</v>
      </c>
      <c r="AZ102" s="275">
        <f ca="1">SUM([2]Full_network!AR$28:AR$31)*Control!$C$8</f>
        <v>24486</v>
      </c>
      <c r="BA102" s="275">
        <f ca="1">SUM([2]Full_network!AS$28:AS$31)*Control!$C$8</f>
        <v>24489</v>
      </c>
      <c r="BB102" s="275">
        <f ca="1">SUM([2]Full_network!AT$28:AT$31)*Control!$C$8</f>
        <v>24489</v>
      </c>
      <c r="BC102" s="275">
        <f ca="1">SUM([2]Full_network!AU$28:AU$31)*Control!$C$8</f>
        <v>24486</v>
      </c>
      <c r="BD102" s="275">
        <f ca="1">SUM([2]Full_network!AV$28:AV$31)*Control!$C$8</f>
        <v>24477</v>
      </c>
      <c r="BE102" s="275">
        <f ca="1">SUM([2]Full_network!AW$28:AW$31)*Control!$C$8</f>
        <v>24453</v>
      </c>
      <c r="BF102" s="275">
        <f ca="1">SUM([2]Full_network!AX$28:AX$31)*Control!$C$8</f>
        <v>24441</v>
      </c>
      <c r="BG102" s="275">
        <f ca="1">SUM([2]Full_network!AY$28:AY$31)*Control!$C$8</f>
        <v>24411</v>
      </c>
      <c r="BH102" s="275">
        <f ca="1">SUM([2]Full_network!AZ$28:AZ$31)*Control!$C$8</f>
        <v>24372</v>
      </c>
      <c r="BI102" s="275">
        <f ca="1">SUM([2]Full_network!BA$28:BA$31)*Control!$C$8</f>
        <v>24333</v>
      </c>
      <c r="BJ102" s="275">
        <f ca="1">SUM([2]Full_network!BB$28:BB$31)*Control!$C$8</f>
        <v>24312</v>
      </c>
      <c r="BK102" s="275">
        <f ca="1">SUM([2]Full_network!BC$28:BC$31)*Control!$C$8</f>
        <v>24285</v>
      </c>
      <c r="BL102" s="275">
        <f ca="1">SUM([2]Full_network!BD$28:BD$31)*Control!$C$8</f>
        <v>24273</v>
      </c>
      <c r="BM102" s="275">
        <f ca="1">SUM([2]Full_network!BE$28:BE$31)*Control!$C$8</f>
        <v>24249</v>
      </c>
      <c r="BN102" s="275">
        <f ca="1">SUM([2]Full_network!BF$28:BF$31)*Control!$C$8</f>
        <v>24234</v>
      </c>
    </row>
    <row r="103" spans="1:67" hidden="1" outlineLevel="1">
      <c r="C103" s="170" t="s">
        <v>575</v>
      </c>
      <c r="G103" s="60"/>
      <c r="J103" s="23" t="s">
        <v>597</v>
      </c>
      <c r="L103" s="79"/>
      <c r="M103" s="79"/>
      <c r="N103" s="79"/>
      <c r="O103" s="175">
        <f>O110*O117*O118+O111*O119*O120</f>
        <v>17922.355180800019</v>
      </c>
      <c r="P103" s="191">
        <f>AVERAGE(O103,Q103)</f>
        <v>36287.67759040001</v>
      </c>
      <c r="Q103" s="191">
        <f>Q101-Q102</f>
        <v>54653</v>
      </c>
      <c r="R103" s="191">
        <f t="shared" ref="R103:S103" ca="1" si="110">R101-R102</f>
        <v>58821</v>
      </c>
      <c r="S103" s="191">
        <f t="shared" ca="1" si="110"/>
        <v>83540</v>
      </c>
      <c r="T103" s="175">
        <f ca="1">S103*(1+T104)</f>
        <v>86046.2</v>
      </c>
      <c r="U103" s="175">
        <f ca="1">T103*(1+U104)</f>
        <v>88627.585999999996</v>
      </c>
      <c r="V103" s="175">
        <f t="shared" ref="V103:BN103" ca="1" si="111">U103*(1+V104)</f>
        <v>91286.413579999993</v>
      </c>
      <c r="W103" s="175">
        <f t="shared" ca="1" si="111"/>
        <v>94025.0059874</v>
      </c>
      <c r="X103" s="175">
        <f t="shared" ca="1" si="111"/>
        <v>96845.756167022002</v>
      </c>
      <c r="Y103" s="175">
        <f t="shared" ca="1" si="111"/>
        <v>99751.128852032663</v>
      </c>
      <c r="Z103" s="175">
        <f t="shared" ca="1" si="111"/>
        <v>102743.66271759364</v>
      </c>
      <c r="AA103" s="175">
        <f t="shared" ca="1" si="111"/>
        <v>105825.97259912145</v>
      </c>
      <c r="AB103" s="175">
        <f t="shared" ca="1" si="111"/>
        <v>109000.75177709509</v>
      </c>
      <c r="AC103" s="175">
        <f t="shared" ca="1" si="111"/>
        <v>112270.77433040795</v>
      </c>
      <c r="AD103" s="175">
        <f t="shared" ca="1" si="111"/>
        <v>115638.89756032018</v>
      </c>
      <c r="AE103" s="175">
        <f t="shared" ca="1" si="111"/>
        <v>119108.0644871298</v>
      </c>
      <c r="AF103" s="175">
        <f t="shared" ca="1" si="111"/>
        <v>122681.30642174369</v>
      </c>
      <c r="AG103" s="175">
        <f t="shared" ca="1" si="111"/>
        <v>126361.745614396</v>
      </c>
      <c r="AH103" s="175">
        <f t="shared" ca="1" si="111"/>
        <v>126361.745614396</v>
      </c>
      <c r="AI103" s="175">
        <f t="shared" ca="1" si="111"/>
        <v>126361.745614396</v>
      </c>
      <c r="AJ103" s="175">
        <f t="shared" ca="1" si="111"/>
        <v>126361.745614396</v>
      </c>
      <c r="AK103" s="175">
        <f t="shared" ca="1" si="111"/>
        <v>126361.745614396</v>
      </c>
      <c r="AL103" s="175">
        <f t="shared" ca="1" si="111"/>
        <v>126361.745614396</v>
      </c>
      <c r="AM103" s="175">
        <f t="shared" ca="1" si="111"/>
        <v>126361.745614396</v>
      </c>
      <c r="AN103" s="175">
        <f t="shared" ca="1" si="111"/>
        <v>126361.745614396</v>
      </c>
      <c r="AO103" s="175">
        <f t="shared" ca="1" si="111"/>
        <v>126361.745614396</v>
      </c>
      <c r="AP103" s="175">
        <f t="shared" ca="1" si="111"/>
        <v>126361.745614396</v>
      </c>
      <c r="AQ103" s="175">
        <f t="shared" ca="1" si="111"/>
        <v>126361.745614396</v>
      </c>
      <c r="AR103" s="175">
        <f t="shared" ca="1" si="111"/>
        <v>126361.745614396</v>
      </c>
      <c r="AS103" s="175">
        <f t="shared" ca="1" si="111"/>
        <v>126361.745614396</v>
      </c>
      <c r="AT103" s="175">
        <f t="shared" ca="1" si="111"/>
        <v>126361.745614396</v>
      </c>
      <c r="AU103" s="175">
        <f t="shared" ca="1" si="111"/>
        <v>126361.745614396</v>
      </c>
      <c r="AV103" s="175">
        <f t="shared" ca="1" si="111"/>
        <v>126361.745614396</v>
      </c>
      <c r="AW103" s="175">
        <f t="shared" ca="1" si="111"/>
        <v>126361.745614396</v>
      </c>
      <c r="AX103" s="175">
        <f t="shared" ca="1" si="111"/>
        <v>126361.745614396</v>
      </c>
      <c r="AY103" s="175">
        <f t="shared" ca="1" si="111"/>
        <v>126361.745614396</v>
      </c>
      <c r="AZ103" s="175">
        <f t="shared" ca="1" si="111"/>
        <v>126361.745614396</v>
      </c>
      <c r="BA103" s="175">
        <f t="shared" ca="1" si="111"/>
        <v>126361.745614396</v>
      </c>
      <c r="BB103" s="175">
        <f t="shared" ca="1" si="111"/>
        <v>126361.745614396</v>
      </c>
      <c r="BC103" s="175">
        <f t="shared" ca="1" si="111"/>
        <v>126361.745614396</v>
      </c>
      <c r="BD103" s="175">
        <f t="shared" ca="1" si="111"/>
        <v>126361.745614396</v>
      </c>
      <c r="BE103" s="175">
        <f t="shared" ca="1" si="111"/>
        <v>126361.745614396</v>
      </c>
      <c r="BF103" s="175">
        <f t="shared" ca="1" si="111"/>
        <v>126361.745614396</v>
      </c>
      <c r="BG103" s="175">
        <f t="shared" ca="1" si="111"/>
        <v>126361.745614396</v>
      </c>
      <c r="BH103" s="175">
        <f t="shared" ca="1" si="111"/>
        <v>126361.745614396</v>
      </c>
      <c r="BI103" s="175">
        <f t="shared" ca="1" si="111"/>
        <v>126361.745614396</v>
      </c>
      <c r="BJ103" s="175">
        <f t="shared" ca="1" si="111"/>
        <v>126361.745614396</v>
      </c>
      <c r="BK103" s="175">
        <f t="shared" ca="1" si="111"/>
        <v>126361.745614396</v>
      </c>
      <c r="BL103" s="175">
        <f t="shared" ca="1" si="111"/>
        <v>126361.745614396</v>
      </c>
      <c r="BM103" s="175">
        <f t="shared" ca="1" si="111"/>
        <v>126361.745614396</v>
      </c>
      <c r="BN103" s="175">
        <f t="shared" ca="1" si="111"/>
        <v>126361.745614396</v>
      </c>
    </row>
    <row r="104" spans="1:67" hidden="1" outlineLevel="1">
      <c r="D104" s="64"/>
      <c r="E104" t="s">
        <v>239</v>
      </c>
      <c r="T104" s="120">
        <v>0.03</v>
      </c>
      <c r="U104" s="188">
        <f>T104</f>
        <v>0.03</v>
      </c>
      <c r="V104" s="188">
        <f>U104</f>
        <v>0.03</v>
      </c>
      <c r="W104" s="188">
        <f t="shared" ref="W104:BN104" si="112">V104</f>
        <v>0.03</v>
      </c>
      <c r="X104" s="188">
        <f t="shared" si="112"/>
        <v>0.03</v>
      </c>
      <c r="Y104" s="188">
        <f t="shared" si="112"/>
        <v>0.03</v>
      </c>
      <c r="Z104" s="188">
        <f t="shared" si="112"/>
        <v>0.03</v>
      </c>
      <c r="AA104" s="188">
        <f t="shared" si="112"/>
        <v>0.03</v>
      </c>
      <c r="AB104" s="188">
        <f t="shared" si="112"/>
        <v>0.03</v>
      </c>
      <c r="AC104" s="188">
        <f t="shared" si="112"/>
        <v>0.03</v>
      </c>
      <c r="AD104" s="188">
        <f t="shared" si="112"/>
        <v>0.03</v>
      </c>
      <c r="AE104" s="188">
        <f t="shared" si="112"/>
        <v>0.03</v>
      </c>
      <c r="AF104" s="188">
        <f t="shared" si="112"/>
        <v>0.03</v>
      </c>
      <c r="AG104" s="188">
        <f t="shared" si="112"/>
        <v>0.03</v>
      </c>
      <c r="AH104" s="120">
        <v>0</v>
      </c>
      <c r="AI104" s="188">
        <f t="shared" si="112"/>
        <v>0</v>
      </c>
      <c r="AJ104" s="188">
        <f t="shared" si="112"/>
        <v>0</v>
      </c>
      <c r="AK104" s="188">
        <f t="shared" si="112"/>
        <v>0</v>
      </c>
      <c r="AL104" s="188">
        <f t="shared" si="112"/>
        <v>0</v>
      </c>
      <c r="AM104" s="188">
        <f t="shared" si="112"/>
        <v>0</v>
      </c>
      <c r="AN104" s="188">
        <f t="shared" si="112"/>
        <v>0</v>
      </c>
      <c r="AO104" s="188">
        <f t="shared" si="112"/>
        <v>0</v>
      </c>
      <c r="AP104" s="188">
        <f t="shared" si="112"/>
        <v>0</v>
      </c>
      <c r="AQ104" s="188">
        <f t="shared" si="112"/>
        <v>0</v>
      </c>
      <c r="AR104" s="188">
        <f t="shared" si="112"/>
        <v>0</v>
      </c>
      <c r="AS104" s="188">
        <f t="shared" si="112"/>
        <v>0</v>
      </c>
      <c r="AT104" s="188">
        <f t="shared" si="112"/>
        <v>0</v>
      </c>
      <c r="AU104" s="188">
        <f t="shared" si="112"/>
        <v>0</v>
      </c>
      <c r="AV104" s="188">
        <f t="shared" si="112"/>
        <v>0</v>
      </c>
      <c r="AW104" s="188">
        <f t="shared" si="112"/>
        <v>0</v>
      </c>
      <c r="AX104" s="188">
        <f t="shared" si="112"/>
        <v>0</v>
      </c>
      <c r="AY104" s="188">
        <f t="shared" si="112"/>
        <v>0</v>
      </c>
      <c r="AZ104" s="188">
        <f t="shared" si="112"/>
        <v>0</v>
      </c>
      <c r="BA104" s="188">
        <f t="shared" si="112"/>
        <v>0</v>
      </c>
      <c r="BB104" s="188">
        <f t="shared" si="112"/>
        <v>0</v>
      </c>
      <c r="BC104" s="188">
        <f t="shared" si="112"/>
        <v>0</v>
      </c>
      <c r="BD104" s="188">
        <f t="shared" si="112"/>
        <v>0</v>
      </c>
      <c r="BE104" s="188">
        <f t="shared" si="112"/>
        <v>0</v>
      </c>
      <c r="BF104" s="188">
        <f t="shared" si="112"/>
        <v>0</v>
      </c>
      <c r="BG104" s="188">
        <f t="shared" si="112"/>
        <v>0</v>
      </c>
      <c r="BH104" s="188">
        <f t="shared" si="112"/>
        <v>0</v>
      </c>
      <c r="BI104" s="188">
        <f t="shared" si="112"/>
        <v>0</v>
      </c>
      <c r="BJ104" s="188">
        <f t="shared" si="112"/>
        <v>0</v>
      </c>
      <c r="BK104" s="188">
        <f t="shared" si="112"/>
        <v>0</v>
      </c>
      <c r="BL104" s="188">
        <f t="shared" si="112"/>
        <v>0</v>
      </c>
      <c r="BM104" s="188">
        <f t="shared" si="112"/>
        <v>0</v>
      </c>
      <c r="BN104" s="188">
        <f t="shared" si="112"/>
        <v>0</v>
      </c>
    </row>
    <row r="105" spans="1:67" s="254" customFormat="1" hidden="1" outlineLevel="1">
      <c r="A105" s="297"/>
    </row>
    <row r="106" spans="1:67" s="254" customFormat="1" hidden="1" outlineLevel="1">
      <c r="A106" s="297"/>
      <c r="E106" s="254" t="s">
        <v>595</v>
      </c>
      <c r="G106" s="119" t="s">
        <v>596</v>
      </c>
      <c r="I106" t="s">
        <v>176</v>
      </c>
      <c r="J106" t="s">
        <v>118</v>
      </c>
      <c r="Q106" s="272">
        <v>56153</v>
      </c>
      <c r="R106" s="272">
        <v>59931</v>
      </c>
      <c r="S106" s="272">
        <v>86411</v>
      </c>
    </row>
    <row r="107" spans="1:67" s="254" customFormat="1" hidden="1" outlineLevel="1">
      <c r="A107" s="297"/>
      <c r="E107" s="254" t="s">
        <v>639</v>
      </c>
      <c r="I107" t="s">
        <v>176</v>
      </c>
      <c r="J107" t="s">
        <v>118</v>
      </c>
      <c r="T107" s="175">
        <f>T110*T117*T118+T111*T119*T120</f>
        <v>84830.475000000006</v>
      </c>
    </row>
    <row r="108" spans="1:67" s="254" customFormat="1" hidden="1" outlineLevel="1">
      <c r="A108" s="297"/>
    </row>
    <row r="109" spans="1:67" hidden="1" outlineLevel="1">
      <c r="E109" t="s">
        <v>531</v>
      </c>
      <c r="G109" s="117"/>
    </row>
    <row r="110" spans="1:67" hidden="1" outlineLevel="1">
      <c r="A110" s="298"/>
      <c r="E110" s="63" t="s">
        <v>532</v>
      </c>
      <c r="G110" s="119" t="s">
        <v>226</v>
      </c>
      <c r="I110" t="s">
        <v>176</v>
      </c>
      <c r="J110" t="s">
        <v>118</v>
      </c>
      <c r="O110" s="175">
        <f>O114*O$112</f>
        <v>9867.2484000000004</v>
      </c>
      <c r="T110" s="179">
        <v>9615</v>
      </c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4"/>
    </row>
    <row r="111" spans="1:67" hidden="1" outlineLevel="1">
      <c r="E111" s="63" t="s">
        <v>533</v>
      </c>
      <c r="G111" s="119" t="s">
        <v>226</v>
      </c>
      <c r="I111" t="s">
        <v>176</v>
      </c>
      <c r="J111" t="s">
        <v>118</v>
      </c>
      <c r="O111" s="175">
        <f>O115*O$112</f>
        <v>208928.25960000034</v>
      </c>
      <c r="T111" s="179">
        <v>257371</v>
      </c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4"/>
    </row>
    <row r="112" spans="1:67" hidden="1" outlineLevel="1">
      <c r="E112" s="63"/>
      <c r="G112" s="119"/>
      <c r="O112" s="179">
        <v>4290108</v>
      </c>
      <c r="T112" s="173">
        <v>5144056</v>
      </c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4"/>
    </row>
    <row r="113" spans="1:69" hidden="1" outlineLevel="1">
      <c r="E113" t="s">
        <v>531</v>
      </c>
      <c r="G113" s="117"/>
    </row>
    <row r="114" spans="1:69" hidden="1" outlineLevel="1">
      <c r="A114" s="298"/>
      <c r="E114" s="63" t="s">
        <v>532</v>
      </c>
      <c r="G114" s="119" t="s">
        <v>226</v>
      </c>
      <c r="I114" t="s">
        <v>176</v>
      </c>
      <c r="J114" t="s">
        <v>119</v>
      </c>
      <c r="O114" s="255">
        <v>2.3E-3</v>
      </c>
      <c r="T114" s="256">
        <f>T110/T$112</f>
        <v>1.8691476142561434E-3</v>
      </c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4"/>
    </row>
    <row r="115" spans="1:69" hidden="1" outlineLevel="1">
      <c r="E115" s="63" t="s">
        <v>533</v>
      </c>
      <c r="G115" s="119" t="s">
        <v>226</v>
      </c>
      <c r="I115" t="s">
        <v>176</v>
      </c>
      <c r="J115" t="s">
        <v>119</v>
      </c>
      <c r="O115" s="255">
        <v>4.8700000000000077E-2</v>
      </c>
      <c r="T115" s="256">
        <f>T111/T$112</f>
        <v>5.0032697933303991E-2</v>
      </c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4"/>
    </row>
    <row r="116" spans="1:69" hidden="1" outlineLevel="1">
      <c r="E116" s="63"/>
      <c r="G116" s="119"/>
      <c r="O116" s="258"/>
      <c r="T116" s="259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4"/>
    </row>
    <row r="117" spans="1:69" hidden="1" outlineLevel="1">
      <c r="E117" t="s">
        <v>536</v>
      </c>
      <c r="G117" s="119"/>
      <c r="L117" s="260">
        <v>0.4</v>
      </c>
      <c r="M117" s="260">
        <v>0.4</v>
      </c>
      <c r="N117" s="260">
        <v>0.4</v>
      </c>
      <c r="O117" s="260">
        <v>0.4</v>
      </c>
      <c r="P117" s="260">
        <v>0.4</v>
      </c>
      <c r="Q117" s="260">
        <v>0.45</v>
      </c>
      <c r="R117" s="260">
        <v>0.5</v>
      </c>
      <c r="S117" s="260">
        <v>0.6</v>
      </c>
      <c r="T117" s="260">
        <v>0.7</v>
      </c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4"/>
    </row>
    <row r="118" spans="1:69" hidden="1" outlineLevel="1">
      <c r="E118" t="s">
        <v>534</v>
      </c>
      <c r="G118" s="119"/>
      <c r="L118" s="261">
        <v>2</v>
      </c>
      <c r="M118" s="262">
        <f>L118</f>
        <v>2</v>
      </c>
      <c r="N118" s="262">
        <f t="shared" ref="N118:S118" si="113">M118</f>
        <v>2</v>
      </c>
      <c r="O118" s="262">
        <f t="shared" si="113"/>
        <v>2</v>
      </c>
      <c r="P118" s="262">
        <f t="shared" si="113"/>
        <v>2</v>
      </c>
      <c r="Q118" s="262">
        <f t="shared" si="113"/>
        <v>2</v>
      </c>
      <c r="R118" s="262">
        <f t="shared" si="113"/>
        <v>2</v>
      </c>
      <c r="S118" s="262">
        <f t="shared" si="113"/>
        <v>2</v>
      </c>
      <c r="T118" s="193">
        <v>4</v>
      </c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4"/>
    </row>
    <row r="119" spans="1:69" hidden="1" outlineLevel="1">
      <c r="E119" t="s">
        <v>535</v>
      </c>
      <c r="G119" s="119"/>
      <c r="L119" s="260">
        <v>0.03</v>
      </c>
      <c r="M119" s="260">
        <v>0.03</v>
      </c>
      <c r="N119" s="260">
        <v>0.03</v>
      </c>
      <c r="O119" s="260">
        <v>0.04</v>
      </c>
      <c r="P119" s="260">
        <v>0.04</v>
      </c>
      <c r="Q119" s="260">
        <v>0.05</v>
      </c>
      <c r="R119" s="260">
        <v>0.06</v>
      </c>
      <c r="S119" s="260">
        <v>7.0000000000000007E-2</v>
      </c>
      <c r="T119" s="260">
        <v>0.15</v>
      </c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4"/>
    </row>
    <row r="120" spans="1:69" hidden="1" outlineLevel="1">
      <c r="E120" t="s">
        <v>537</v>
      </c>
      <c r="G120" s="119"/>
      <c r="L120" s="263">
        <v>1.2</v>
      </c>
      <c r="M120" s="264">
        <f>L120</f>
        <v>1.2</v>
      </c>
      <c r="N120" s="264">
        <f t="shared" ref="N120:S120" si="114">M120</f>
        <v>1.2</v>
      </c>
      <c r="O120" s="264">
        <f t="shared" si="114"/>
        <v>1.2</v>
      </c>
      <c r="P120" s="264">
        <f t="shared" si="114"/>
        <v>1.2</v>
      </c>
      <c r="Q120" s="264">
        <f t="shared" si="114"/>
        <v>1.2</v>
      </c>
      <c r="R120" s="264">
        <f t="shared" si="114"/>
        <v>1.2</v>
      </c>
      <c r="S120" s="264">
        <f t="shared" si="114"/>
        <v>1.2</v>
      </c>
      <c r="T120" s="276">
        <v>1.5</v>
      </c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4"/>
    </row>
    <row r="121" spans="1:69" hidden="1" outlineLevel="1">
      <c r="E121" s="63"/>
      <c r="G121" s="119"/>
      <c r="O121" s="258"/>
      <c r="T121" s="259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4"/>
    </row>
    <row r="122" spans="1:69" hidden="1" outlineLevel="1"/>
    <row r="123" spans="1:69" ht="15.75" hidden="1" outlineLevel="1">
      <c r="B123" s="17" t="s">
        <v>253</v>
      </c>
      <c r="C123" s="17"/>
      <c r="D123" s="17"/>
    </row>
    <row r="124" spans="1:69" hidden="1" outlineLevel="1"/>
    <row r="125" spans="1:69" hidden="1" outlineLevel="1">
      <c r="C125" s="16" t="s">
        <v>253</v>
      </c>
    </row>
    <row r="126" spans="1:69" s="109" customFormat="1" hidden="1" outlineLevel="1">
      <c r="A126" s="299"/>
      <c r="D126" s="155" t="s">
        <v>238</v>
      </c>
      <c r="K126" s="156"/>
      <c r="L126" s="157">
        <f t="shared" ref="L126:W126" si="115">L139/L14</f>
        <v>0.11528621357563046</v>
      </c>
      <c r="M126" s="157">
        <f t="shared" si="115"/>
        <v>0.12387363742739727</v>
      </c>
      <c r="N126" s="157">
        <f t="shared" si="115"/>
        <v>0.12029304957799909</v>
      </c>
      <c r="O126" s="157">
        <f t="shared" si="115"/>
        <v>0.16462820453033189</v>
      </c>
      <c r="P126" s="157">
        <f t="shared" si="115"/>
        <v>0.1887440825317212</v>
      </c>
      <c r="Q126" s="157">
        <f t="shared" si="115"/>
        <v>0.21897585534372496</v>
      </c>
      <c r="R126" s="157">
        <f t="shared" si="115"/>
        <v>0.23575275755420164</v>
      </c>
      <c r="S126" s="157">
        <f t="shared" si="115"/>
        <v>0.24686663199100869</v>
      </c>
      <c r="T126" s="157">
        <f t="shared" si="115"/>
        <v>0.26017299103315566</v>
      </c>
      <c r="U126" s="157">
        <f t="shared" si="115"/>
        <v>0.28179167492229434</v>
      </c>
      <c r="V126" s="157">
        <f t="shared" si="115"/>
        <v>0.34542911441069474</v>
      </c>
      <c r="W126" s="157">
        <f t="shared" si="115"/>
        <v>0.39014302106446958</v>
      </c>
      <c r="X126" s="158">
        <f t="shared" ref="X126:AG126" si="116">X128</f>
        <v>0.4064914145842996</v>
      </c>
      <c r="Y126" s="158">
        <f t="shared" si="116"/>
        <v>0.42068453466568601</v>
      </c>
      <c r="Z126" s="158">
        <f t="shared" si="116"/>
        <v>0.43289621650503046</v>
      </c>
      <c r="AA126" s="158">
        <f t="shared" si="116"/>
        <v>0.44332797677606506</v>
      </c>
      <c r="AB126" s="158">
        <f t="shared" si="116"/>
        <v>0.45218956567667978</v>
      </c>
      <c r="AC126" s="158">
        <f t="shared" si="116"/>
        <v>0.45968549823518146</v>
      </c>
      <c r="AD126" s="158">
        <f t="shared" si="116"/>
        <v>0.46600664888674942</v>
      </c>
      <c r="AE126" s="158">
        <f t="shared" si="116"/>
        <v>0.47132573474916967</v>
      </c>
      <c r="AF126" s="158">
        <f t="shared" si="116"/>
        <v>0.47579555662544076</v>
      </c>
      <c r="AG126" s="158">
        <f t="shared" si="116"/>
        <v>0.47954905213701043</v>
      </c>
      <c r="AH126" s="188">
        <f t="shared" ref="AH126:BN126" si="117">AG126</f>
        <v>0.47954905213701043</v>
      </c>
      <c r="AI126" s="188">
        <f t="shared" si="117"/>
        <v>0.47954905213701043</v>
      </c>
      <c r="AJ126" s="188">
        <f t="shared" si="117"/>
        <v>0.47954905213701043</v>
      </c>
      <c r="AK126" s="188">
        <f t="shared" si="117"/>
        <v>0.47954905213701043</v>
      </c>
      <c r="AL126" s="188">
        <f t="shared" si="117"/>
        <v>0.47954905213701043</v>
      </c>
      <c r="AM126" s="188">
        <f t="shared" si="117"/>
        <v>0.47954905213701043</v>
      </c>
      <c r="AN126" s="188">
        <f t="shared" si="117"/>
        <v>0.47954905213701043</v>
      </c>
      <c r="AO126" s="188">
        <f t="shared" si="117"/>
        <v>0.47954905213701043</v>
      </c>
      <c r="AP126" s="188">
        <f t="shared" si="117"/>
        <v>0.47954905213701043</v>
      </c>
      <c r="AQ126" s="188">
        <f t="shared" si="117"/>
        <v>0.47954905213701043</v>
      </c>
      <c r="AR126" s="188">
        <f t="shared" si="117"/>
        <v>0.47954905213701043</v>
      </c>
      <c r="AS126" s="188">
        <f t="shared" si="117"/>
        <v>0.47954905213701043</v>
      </c>
      <c r="AT126" s="188">
        <f t="shared" si="117"/>
        <v>0.47954905213701043</v>
      </c>
      <c r="AU126" s="188">
        <f t="shared" si="117"/>
        <v>0.47954905213701043</v>
      </c>
      <c r="AV126" s="188">
        <f t="shared" si="117"/>
        <v>0.47954905213701043</v>
      </c>
      <c r="AW126" s="188">
        <f t="shared" si="117"/>
        <v>0.47954905213701043</v>
      </c>
      <c r="AX126" s="188">
        <f t="shared" si="117"/>
        <v>0.47954905213701043</v>
      </c>
      <c r="AY126" s="188">
        <f t="shared" si="117"/>
        <v>0.47954905213701043</v>
      </c>
      <c r="AZ126" s="188">
        <f t="shared" si="117"/>
        <v>0.47954905213701043</v>
      </c>
      <c r="BA126" s="188">
        <f t="shared" si="117"/>
        <v>0.47954905213701043</v>
      </c>
      <c r="BB126" s="188">
        <f t="shared" si="117"/>
        <v>0.47954905213701043</v>
      </c>
      <c r="BC126" s="188">
        <f t="shared" si="117"/>
        <v>0.47954905213701043</v>
      </c>
      <c r="BD126" s="188">
        <f t="shared" si="117"/>
        <v>0.47954905213701043</v>
      </c>
      <c r="BE126" s="188">
        <f t="shared" si="117"/>
        <v>0.47954905213701043</v>
      </c>
      <c r="BF126" s="188">
        <f t="shared" si="117"/>
        <v>0.47954905213701043</v>
      </c>
      <c r="BG126" s="188">
        <f t="shared" si="117"/>
        <v>0.47954905213701043</v>
      </c>
      <c r="BH126" s="188">
        <f t="shared" si="117"/>
        <v>0.47954905213701043</v>
      </c>
      <c r="BI126" s="188">
        <f t="shared" si="117"/>
        <v>0.47954905213701043</v>
      </c>
      <c r="BJ126" s="188">
        <f t="shared" si="117"/>
        <v>0.47954905213701043</v>
      </c>
      <c r="BK126" s="188">
        <f t="shared" si="117"/>
        <v>0.47954905213701043</v>
      </c>
      <c r="BL126" s="188">
        <f t="shared" si="117"/>
        <v>0.47954905213701043</v>
      </c>
      <c r="BM126" s="188">
        <f t="shared" si="117"/>
        <v>0.47954905213701043</v>
      </c>
      <c r="BN126" s="188">
        <f t="shared" si="117"/>
        <v>0.47954905213701043</v>
      </c>
      <c r="BP126" s="159"/>
      <c r="BQ126" s="159"/>
    </row>
    <row r="127" spans="1:69" hidden="1" outlineLevel="1">
      <c r="D127" s="53" t="s">
        <v>255</v>
      </c>
      <c r="I127" s="53" t="s">
        <v>176</v>
      </c>
      <c r="J127" s="53" t="s">
        <v>118</v>
      </c>
      <c r="L127" s="186">
        <f t="shared" ref="L127:W127" si="118">L139</f>
        <v>2567216</v>
      </c>
      <c r="M127" s="186">
        <f t="shared" si="118"/>
        <v>2821257</v>
      </c>
      <c r="N127" s="186">
        <f t="shared" si="118"/>
        <v>2800707</v>
      </c>
      <c r="O127" s="186">
        <f t="shared" si="118"/>
        <v>3916415</v>
      </c>
      <c r="P127" s="186">
        <f t="shared" si="118"/>
        <v>4585828</v>
      </c>
      <c r="Q127" s="186">
        <f t="shared" si="118"/>
        <v>5431395</v>
      </c>
      <c r="R127" s="186">
        <f t="shared" si="118"/>
        <v>6027231</v>
      </c>
      <c r="S127" s="186">
        <f t="shared" si="118"/>
        <v>6499547</v>
      </c>
      <c r="T127" s="186">
        <f t="shared" si="118"/>
        <v>7048202</v>
      </c>
      <c r="U127" s="186">
        <f t="shared" si="118"/>
        <v>7848664</v>
      </c>
      <c r="V127" s="186">
        <f t="shared" si="118"/>
        <v>9884451</v>
      </c>
      <c r="W127" s="186">
        <f t="shared" si="118"/>
        <v>11401073.551019065</v>
      </c>
      <c r="X127" s="175">
        <f t="shared" ref="X127:BN127" si="119">X14*X126</f>
        <v>12125553.050839085</v>
      </c>
      <c r="Y127" s="175">
        <f t="shared" si="119"/>
        <v>12803394.478099946</v>
      </c>
      <c r="Z127" s="175">
        <f t="shared" si="119"/>
        <v>13435872.28555778</v>
      </c>
      <c r="AA127" s="175">
        <f t="shared" si="119"/>
        <v>14025715.758722924</v>
      </c>
      <c r="AB127" s="175">
        <f t="shared" si="119"/>
        <v>14575984.302502975</v>
      </c>
      <c r="AC127" s="175">
        <f t="shared" si="119"/>
        <v>15089842.270979766</v>
      </c>
      <c r="AD127" s="175">
        <f t="shared" si="119"/>
        <v>15571320.06633966</v>
      </c>
      <c r="AE127" s="175">
        <f t="shared" si="119"/>
        <v>16025046.864023805</v>
      </c>
      <c r="AF127" s="175">
        <f t="shared" si="119"/>
        <v>16453373.969222896</v>
      </c>
      <c r="AG127" s="175">
        <f t="shared" si="119"/>
        <v>16856155.217170481</v>
      </c>
      <c r="AH127" s="175">
        <f t="shared" si="119"/>
        <v>17122158.627751634</v>
      </c>
      <c r="AI127" s="175">
        <f t="shared" si="119"/>
        <v>17382466.996148404</v>
      </c>
      <c r="AJ127" s="175">
        <f t="shared" si="119"/>
        <v>17639221.652253259</v>
      </c>
      <c r="AK127" s="175">
        <f t="shared" si="119"/>
        <v>17891690.166735958</v>
      </c>
      <c r="AL127" s="175">
        <f t="shared" si="119"/>
        <v>18136150.206901904</v>
      </c>
      <c r="AM127" s="175">
        <f t="shared" si="119"/>
        <v>18371130.696524162</v>
      </c>
      <c r="AN127" s="175">
        <f t="shared" si="119"/>
        <v>18597980.350121524</v>
      </c>
      <c r="AO127" s="175">
        <f t="shared" si="119"/>
        <v>18818734.301551141</v>
      </c>
      <c r="AP127" s="175">
        <f t="shared" si="119"/>
        <v>19037994.04740655</v>
      </c>
      <c r="AQ127" s="175">
        <f t="shared" si="119"/>
        <v>19253562.797102369</v>
      </c>
      <c r="AR127" s="175">
        <f t="shared" si="119"/>
        <v>19460001.920895465</v>
      </c>
      <c r="AS127" s="175">
        <f t="shared" si="119"/>
        <v>19658065.236544725</v>
      </c>
      <c r="AT127" s="175">
        <f t="shared" si="119"/>
        <v>19848958.454540119</v>
      </c>
      <c r="AU127" s="175">
        <f t="shared" si="119"/>
        <v>20032996.681150384</v>
      </c>
      <c r="AV127" s="175">
        <f t="shared" si="119"/>
        <v>20209088.857811261</v>
      </c>
      <c r="AW127" s="175">
        <f t="shared" si="119"/>
        <v>20376585.373177905</v>
      </c>
      <c r="AX127" s="175">
        <f t="shared" si="119"/>
        <v>20535854.05848271</v>
      </c>
      <c r="AY127" s="175">
        <f t="shared" si="119"/>
        <v>20687654.202943072</v>
      </c>
      <c r="AZ127" s="175">
        <f t="shared" si="119"/>
        <v>20832029.080821618</v>
      </c>
      <c r="BA127" s="175">
        <f t="shared" si="119"/>
        <v>20967937.871491175</v>
      </c>
      <c r="BB127" s="175">
        <f t="shared" si="119"/>
        <v>21094729.968796264</v>
      </c>
      <c r="BC127" s="175">
        <f t="shared" si="119"/>
        <v>21212635.671398956</v>
      </c>
      <c r="BD127" s="175">
        <f t="shared" si="119"/>
        <v>21322299.865293577</v>
      </c>
      <c r="BE127" s="175">
        <f t="shared" si="119"/>
        <v>21423849.886241443</v>
      </c>
      <c r="BF127" s="175">
        <f t="shared" si="119"/>
        <v>21516527.688538469</v>
      </c>
      <c r="BG127" s="175">
        <f t="shared" si="119"/>
        <v>21599846.312378671</v>
      </c>
      <c r="BH127" s="175">
        <f t="shared" si="119"/>
        <v>21674057.693555444</v>
      </c>
      <c r="BI127" s="175">
        <f t="shared" si="119"/>
        <v>21739775.630230755</v>
      </c>
      <c r="BJ127" s="175">
        <f t="shared" si="119"/>
        <v>21770601.081278548</v>
      </c>
      <c r="BK127" s="175">
        <f t="shared" si="119"/>
        <v>21801470.240617007</v>
      </c>
      <c r="BL127" s="175">
        <f t="shared" si="119"/>
        <v>21832383.170221373</v>
      </c>
      <c r="BM127" s="175">
        <f t="shared" si="119"/>
        <v>21863339.932154763</v>
      </c>
      <c r="BN127" s="175">
        <f t="shared" si="119"/>
        <v>21894340.588568289</v>
      </c>
    </row>
    <row r="128" spans="1:69" hidden="1" outlineLevel="1">
      <c r="D128" t="s">
        <v>27</v>
      </c>
      <c r="I128" s="151" t="s">
        <v>176</v>
      </c>
      <c r="J128" s="151" t="s">
        <v>119</v>
      </c>
      <c r="K128" s="148"/>
      <c r="L128" s="131">
        <f t="shared" ref="L128:R128" si="120">Saturation.TV/(1+EXP(-A.TV-B.TV*LN(L$3-Base.TV)))</f>
        <v>0.11528621357563021</v>
      </c>
      <c r="M128" s="131">
        <f t="shared" si="120"/>
        <v>0.13855270307857048</v>
      </c>
      <c r="N128" s="131">
        <f t="shared" si="120"/>
        <v>0.16397954655784172</v>
      </c>
      <c r="O128" s="131">
        <f t="shared" si="120"/>
        <v>0.19105590694576902</v>
      </c>
      <c r="P128" s="131">
        <f t="shared" si="120"/>
        <v>0.21913510989671814</v>
      </c>
      <c r="Q128" s="131">
        <f t="shared" si="120"/>
        <v>0.24749497158836167</v>
      </c>
      <c r="R128" s="131">
        <f t="shared" si="120"/>
        <v>0.27541100790108097</v>
      </c>
      <c r="S128" s="131">
        <f t="shared" ref="S128:BN128" si="121">Saturation.TV/(1+EXP(-A.TV-B.TV*LN(S$3-Base.TV)))</f>
        <v>0.30222724694638431</v>
      </c>
      <c r="T128" s="131">
        <f t="shared" si="121"/>
        <v>0.32741076135251607</v>
      </c>
      <c r="U128" s="131">
        <f t="shared" si="121"/>
        <v>0.35058180911661874</v>
      </c>
      <c r="V128" s="131">
        <f t="shared" si="121"/>
        <v>0.37151878108195235</v>
      </c>
      <c r="W128" s="131">
        <f t="shared" si="121"/>
        <v>0.39014302106446941</v>
      </c>
      <c r="X128" s="131">
        <f t="shared" si="121"/>
        <v>0.4064914145842996</v>
      </c>
      <c r="Y128" s="131">
        <f t="shared" si="121"/>
        <v>0.42068453466568601</v>
      </c>
      <c r="Z128" s="131">
        <f t="shared" si="121"/>
        <v>0.43289621650503046</v>
      </c>
      <c r="AA128" s="131">
        <f t="shared" si="121"/>
        <v>0.44332797677606506</v>
      </c>
      <c r="AB128" s="131">
        <f t="shared" si="121"/>
        <v>0.45218956567667978</v>
      </c>
      <c r="AC128" s="131">
        <f t="shared" si="121"/>
        <v>0.45968549823518146</v>
      </c>
      <c r="AD128" s="131">
        <f t="shared" si="121"/>
        <v>0.46600664888674942</v>
      </c>
      <c r="AE128" s="131">
        <f t="shared" si="121"/>
        <v>0.47132573474916967</v>
      </c>
      <c r="AF128" s="131">
        <f t="shared" si="121"/>
        <v>0.47579555662544076</v>
      </c>
      <c r="AG128" s="131">
        <f t="shared" si="121"/>
        <v>0.47954905213701043</v>
      </c>
      <c r="AH128" s="131">
        <f t="shared" si="121"/>
        <v>0.48270043949494568</v>
      </c>
      <c r="AI128" s="131">
        <f t="shared" si="121"/>
        <v>0.48534693852363342</v>
      </c>
      <c r="AJ128" s="131">
        <f t="shared" si="121"/>
        <v>0.48757072540154228</v>
      </c>
      <c r="AK128" s="131">
        <f t="shared" si="121"/>
        <v>0.48944090531798112</v>
      </c>
      <c r="AL128" s="131">
        <f t="shared" si="121"/>
        <v>0.49101537766752318</v>
      </c>
      <c r="AM128" s="131">
        <f t="shared" si="121"/>
        <v>0.49234252923546645</v>
      </c>
      <c r="AN128" s="131">
        <f t="shared" si="121"/>
        <v>0.49346272979084882</v>
      </c>
      <c r="AO128" s="131">
        <f t="shared" si="121"/>
        <v>0.49440962811902228</v>
      </c>
      <c r="AP128" s="131">
        <f t="shared" si="121"/>
        <v>0.49521125981863373</v>
      </c>
      <c r="AQ128" s="131">
        <f t="shared" si="121"/>
        <v>0.49589098480664151</v>
      </c>
      <c r="AR128" s="131">
        <f t="shared" si="121"/>
        <v>0.49646827495585139</v>
      </c>
      <c r="AS128" s="131">
        <f t="shared" si="121"/>
        <v>0.49695937233360804</v>
      </c>
      <c r="AT128" s="131">
        <f t="shared" si="121"/>
        <v>0.49737783722261741</v>
      </c>
      <c r="AU128" s="131">
        <f t="shared" si="121"/>
        <v>0.49773500317965269</v>
      </c>
      <c r="AV128" s="131">
        <f t="shared" si="121"/>
        <v>0.4980403542448863</v>
      </c>
      <c r="AW128" s="131">
        <f t="shared" si="121"/>
        <v>0.49830183729496907</v>
      </c>
      <c r="AX128" s="131">
        <f t="shared" si="121"/>
        <v>0.49852612056469903</v>
      </c>
      <c r="AY128" s="131">
        <f t="shared" si="121"/>
        <v>0.49871880760359549</v>
      </c>
      <c r="AZ128" s="131">
        <f t="shared" si="121"/>
        <v>0.49888461440202658</v>
      </c>
      <c r="BA128" s="131">
        <f t="shared" si="121"/>
        <v>0.49902751611077195</v>
      </c>
      <c r="BB128" s="131">
        <f t="shared" si="121"/>
        <v>0.49915086867010006</v>
      </c>
      <c r="BC128" s="131">
        <f t="shared" si="121"/>
        <v>0.49925750973664101</v>
      </c>
      <c r="BD128" s="131">
        <f t="shared" si="121"/>
        <v>0.49934984252439113</v>
      </c>
      <c r="BE128" s="131">
        <f t="shared" si="121"/>
        <v>0.49942990553698163</v>
      </c>
      <c r="BF128" s="131">
        <f t="shared" si="121"/>
        <v>0.49949943064089669</v>
      </c>
      <c r="BG128" s="131">
        <f t="shared" si="121"/>
        <v>0.49955989149512142</v>
      </c>
      <c r="BH128" s="131">
        <f t="shared" si="121"/>
        <v>0.49961254399585758</v>
      </c>
      <c r="BI128" s="131">
        <f t="shared" si="121"/>
        <v>0.49965846010195214</v>
      </c>
      <c r="BJ128" s="131">
        <f t="shared" si="121"/>
        <v>0.49969855616624698</v>
      </c>
      <c r="BK128" s="131">
        <f t="shared" si="121"/>
        <v>0.49973361670076477</v>
      </c>
      <c r="BL128" s="131">
        <f t="shared" si="121"/>
        <v>0.49976431434172319</v>
      </c>
      <c r="BM128" s="131">
        <f t="shared" si="121"/>
        <v>0.49979122664740949</v>
      </c>
      <c r="BN128" s="131">
        <f t="shared" si="121"/>
        <v>0.49981485025270028</v>
      </c>
      <c r="BP128" s="152"/>
      <c r="BQ128" s="152"/>
    </row>
    <row r="129" spans="3:69" hidden="1" outlineLevel="1"/>
    <row r="130" spans="3:69" hidden="1" outlineLevel="1">
      <c r="D130" s="53" t="s">
        <v>120</v>
      </c>
      <c r="F130" s="54">
        <v>0.5</v>
      </c>
      <c r="G130" s="19" t="s">
        <v>143</v>
      </c>
      <c r="H130" s="60" t="s">
        <v>250</v>
      </c>
      <c r="K130"/>
    </row>
    <row r="131" spans="3:69" hidden="1" outlineLevel="1">
      <c r="D131" t="s">
        <v>121</v>
      </c>
      <c r="F131" s="46">
        <v>1950</v>
      </c>
      <c r="G131" s="19" t="s">
        <v>144</v>
      </c>
    </row>
    <row r="132" spans="3:69" hidden="1" outlineLevel="1">
      <c r="D132" t="s">
        <v>122</v>
      </c>
      <c r="F132" s="46">
        <v>2000</v>
      </c>
      <c r="G132" s="19" t="s">
        <v>145</v>
      </c>
    </row>
    <row r="133" spans="3:69" hidden="1" outlineLevel="1">
      <c r="D133" t="s">
        <v>123</v>
      </c>
      <c r="F133" s="55">
        <f>INDEX($L$126:$BM$126,MATCH(TimeA.TV,L$3:BM$3,0))</f>
        <v>0.11528621357563046</v>
      </c>
      <c r="G133" s="19" t="s">
        <v>146</v>
      </c>
    </row>
    <row r="134" spans="3:69" hidden="1" outlineLevel="1">
      <c r="D134" t="s">
        <v>124</v>
      </c>
      <c r="F134" s="46">
        <v>2011</v>
      </c>
      <c r="G134" s="19" t="s">
        <v>147</v>
      </c>
    </row>
    <row r="135" spans="3:69" hidden="1" outlineLevel="1">
      <c r="D135" t="s">
        <v>125</v>
      </c>
      <c r="F135" s="55">
        <f>INDEX($L$126:$BM$126,MATCH(TimeB.TV,L$3:BM$3,0))</f>
        <v>0.39014302106446958</v>
      </c>
      <c r="G135" s="19" t="s">
        <v>148</v>
      </c>
    </row>
    <row r="136" spans="3:69" hidden="1" outlineLevel="1">
      <c r="D136" t="s">
        <v>126</v>
      </c>
      <c r="F136" s="61">
        <f>-B.TV*LN(TimeB.TV-Base.TV)-LN(Saturation.TV/NumberB.TV-1)</f>
        <v>-49.845292779748824</v>
      </c>
      <c r="G136" s="19" t="s">
        <v>149</v>
      </c>
    </row>
    <row r="137" spans="3:69" hidden="1" outlineLevel="1">
      <c r="D137" t="s">
        <v>127</v>
      </c>
      <c r="F137" s="61">
        <f>(LN(Saturation.TV/NumberA.TV-1)-LN(Saturation.TV/NumberB.TV-1))/(LN(TimeB.TV-Base.TV)-LN(TimeA.TV-Base.TV))</f>
        <v>12.433518646597733</v>
      </c>
      <c r="G137" s="19" t="s">
        <v>150</v>
      </c>
    </row>
    <row r="138" spans="3:69" hidden="1" outlineLevel="1"/>
    <row r="139" spans="3:69" hidden="1" outlineLevel="1">
      <c r="C139" s="16" t="s">
        <v>254</v>
      </c>
      <c r="L139" s="67">
        <f t="shared" ref="L139:V139" si="122">SUM(L140:L141)</f>
        <v>2567216</v>
      </c>
      <c r="M139" s="67">
        <f t="shared" si="122"/>
        <v>2821257</v>
      </c>
      <c r="N139" s="67">
        <f t="shared" si="122"/>
        <v>2800707</v>
      </c>
      <c r="O139" s="67">
        <f t="shared" si="122"/>
        <v>3916415</v>
      </c>
      <c r="P139" s="67">
        <f t="shared" si="122"/>
        <v>4585828</v>
      </c>
      <c r="Q139" s="67">
        <f t="shared" si="122"/>
        <v>5431395</v>
      </c>
      <c r="R139" s="67">
        <f t="shared" si="122"/>
        <v>6027231</v>
      </c>
      <c r="S139" s="67">
        <f t="shared" si="122"/>
        <v>6499547</v>
      </c>
      <c r="T139" s="67">
        <f t="shared" si="122"/>
        <v>7048202</v>
      </c>
      <c r="U139" s="67">
        <f t="shared" si="122"/>
        <v>7848664</v>
      </c>
      <c r="V139" s="67">
        <f t="shared" si="122"/>
        <v>9884451</v>
      </c>
      <c r="W139" s="67">
        <f t="shared" ref="W139" si="123">SUM(W140:W141)</f>
        <v>11401073.551019065</v>
      </c>
      <c r="X139" s="68">
        <f t="shared" ref="X139:BN139" si="124">X127</f>
        <v>12125553.050839085</v>
      </c>
      <c r="Y139" s="68">
        <f t="shared" si="124"/>
        <v>12803394.478099946</v>
      </c>
      <c r="Z139" s="68">
        <f t="shared" si="124"/>
        <v>13435872.28555778</v>
      </c>
      <c r="AA139" s="68">
        <f t="shared" si="124"/>
        <v>14025715.758722924</v>
      </c>
      <c r="AB139" s="68">
        <f t="shared" si="124"/>
        <v>14575984.302502975</v>
      </c>
      <c r="AC139" s="68">
        <f t="shared" si="124"/>
        <v>15089842.270979766</v>
      </c>
      <c r="AD139" s="68">
        <f t="shared" si="124"/>
        <v>15571320.06633966</v>
      </c>
      <c r="AE139" s="68">
        <f t="shared" si="124"/>
        <v>16025046.864023805</v>
      </c>
      <c r="AF139" s="68">
        <f t="shared" si="124"/>
        <v>16453373.969222896</v>
      </c>
      <c r="AG139" s="68">
        <f t="shared" si="124"/>
        <v>16856155.217170481</v>
      </c>
      <c r="AH139" s="68">
        <f t="shared" si="124"/>
        <v>17122158.627751634</v>
      </c>
      <c r="AI139" s="68">
        <f t="shared" si="124"/>
        <v>17382466.996148404</v>
      </c>
      <c r="AJ139" s="68">
        <f t="shared" si="124"/>
        <v>17639221.652253259</v>
      </c>
      <c r="AK139" s="68">
        <f t="shared" si="124"/>
        <v>17891690.166735958</v>
      </c>
      <c r="AL139" s="68">
        <f t="shared" si="124"/>
        <v>18136150.206901904</v>
      </c>
      <c r="AM139" s="68">
        <f t="shared" si="124"/>
        <v>18371130.696524162</v>
      </c>
      <c r="AN139" s="68">
        <f t="shared" si="124"/>
        <v>18597980.350121524</v>
      </c>
      <c r="AO139" s="68">
        <f t="shared" si="124"/>
        <v>18818734.301551141</v>
      </c>
      <c r="AP139" s="68">
        <f t="shared" si="124"/>
        <v>19037994.04740655</v>
      </c>
      <c r="AQ139" s="68">
        <f t="shared" si="124"/>
        <v>19253562.797102369</v>
      </c>
      <c r="AR139" s="68">
        <f t="shared" si="124"/>
        <v>19460001.920895465</v>
      </c>
      <c r="AS139" s="68">
        <f t="shared" si="124"/>
        <v>19658065.236544725</v>
      </c>
      <c r="AT139" s="68">
        <f t="shared" si="124"/>
        <v>19848958.454540119</v>
      </c>
      <c r="AU139" s="68">
        <f t="shared" si="124"/>
        <v>20032996.681150384</v>
      </c>
      <c r="AV139" s="68">
        <f t="shared" si="124"/>
        <v>20209088.857811261</v>
      </c>
      <c r="AW139" s="68">
        <f t="shared" si="124"/>
        <v>20376585.373177905</v>
      </c>
      <c r="AX139" s="68">
        <f t="shared" si="124"/>
        <v>20535854.05848271</v>
      </c>
      <c r="AY139" s="68">
        <f t="shared" si="124"/>
        <v>20687654.202943072</v>
      </c>
      <c r="AZ139" s="68">
        <f t="shared" si="124"/>
        <v>20832029.080821618</v>
      </c>
      <c r="BA139" s="68">
        <f t="shared" si="124"/>
        <v>20967937.871491175</v>
      </c>
      <c r="BB139" s="68">
        <f t="shared" si="124"/>
        <v>21094729.968796264</v>
      </c>
      <c r="BC139" s="68">
        <f t="shared" si="124"/>
        <v>21212635.671398956</v>
      </c>
      <c r="BD139" s="68">
        <f t="shared" si="124"/>
        <v>21322299.865293577</v>
      </c>
      <c r="BE139" s="68">
        <f t="shared" si="124"/>
        <v>21423849.886241443</v>
      </c>
      <c r="BF139" s="68">
        <f t="shared" si="124"/>
        <v>21516527.688538469</v>
      </c>
      <c r="BG139" s="68">
        <f t="shared" si="124"/>
        <v>21599846.312378671</v>
      </c>
      <c r="BH139" s="68">
        <f t="shared" si="124"/>
        <v>21674057.693555444</v>
      </c>
      <c r="BI139" s="68">
        <f t="shared" si="124"/>
        <v>21739775.630230755</v>
      </c>
      <c r="BJ139" s="68">
        <f t="shared" si="124"/>
        <v>21770601.081278548</v>
      </c>
      <c r="BK139" s="68">
        <f t="shared" si="124"/>
        <v>21801470.240617007</v>
      </c>
      <c r="BL139" s="68">
        <f t="shared" si="124"/>
        <v>21832383.170221373</v>
      </c>
      <c r="BM139" s="68">
        <f t="shared" si="124"/>
        <v>21863339.932154763</v>
      </c>
      <c r="BN139" s="68">
        <f t="shared" si="124"/>
        <v>21894340.588568289</v>
      </c>
    </row>
    <row r="140" spans="3:69" hidden="1" outlineLevel="1">
      <c r="D140" s="136" t="s">
        <v>464</v>
      </c>
      <c r="I140" t="s">
        <v>176</v>
      </c>
      <c r="J140" s="53" t="s">
        <v>118</v>
      </c>
      <c r="L140" s="189">
        <f t="shared" ref="L140:V140" si="125">L698+L701</f>
        <v>2221093</v>
      </c>
      <c r="M140" s="189">
        <f t="shared" si="125"/>
        <v>2492709</v>
      </c>
      <c r="N140" s="189">
        <f t="shared" si="125"/>
        <v>2528451</v>
      </c>
      <c r="O140" s="189">
        <f t="shared" si="125"/>
        <v>2658885</v>
      </c>
      <c r="P140" s="189">
        <f t="shared" si="125"/>
        <v>2953251</v>
      </c>
      <c r="Q140" s="189">
        <f t="shared" si="125"/>
        <v>3398843</v>
      </c>
      <c r="R140" s="189">
        <f t="shared" si="125"/>
        <v>3972572</v>
      </c>
      <c r="S140" s="189">
        <f t="shared" si="125"/>
        <v>4339398</v>
      </c>
      <c r="T140" s="189">
        <f t="shared" si="125"/>
        <v>4836069</v>
      </c>
      <c r="U140" s="189">
        <f t="shared" si="125"/>
        <v>5170013</v>
      </c>
      <c r="V140" s="189">
        <f t="shared" si="125"/>
        <v>5439662</v>
      </c>
      <c r="W140" s="189">
        <f t="shared" ref="W140" si="126">W698+W701</f>
        <v>5692749.5510190642</v>
      </c>
      <c r="X140" s="175">
        <f t="shared" ref="X140:BN140" si="127">X$139*X144</f>
        <v>6054494.4629229344</v>
      </c>
      <c r="Y140" s="175">
        <f t="shared" si="127"/>
        <v>6392952.1935422122</v>
      </c>
      <c r="Z140" s="175">
        <f t="shared" si="127"/>
        <v>6708759.0987711744</v>
      </c>
      <c r="AA140" s="175">
        <f t="shared" si="127"/>
        <v>7003277.9571932629</v>
      </c>
      <c r="AB140" s="175">
        <f t="shared" si="127"/>
        <v>7278036.3816105668</v>
      </c>
      <c r="AC140" s="175">
        <f t="shared" si="127"/>
        <v>7534614.3877293281</v>
      </c>
      <c r="AD140" s="175">
        <f t="shared" si="127"/>
        <v>7775024.4237750741</v>
      </c>
      <c r="AE140" s="175">
        <f t="shared" si="127"/>
        <v>8001577.9156232914</v>
      </c>
      <c r="AF140" s="175">
        <f t="shared" si="127"/>
        <v>8215448.9098678185</v>
      </c>
      <c r="AG140" s="175">
        <f t="shared" si="127"/>
        <v>8416564.4239596967</v>
      </c>
      <c r="AH140" s="175">
        <f t="shared" si="127"/>
        <v>8549384.4421254452</v>
      </c>
      <c r="AI140" s="175">
        <f t="shared" si="127"/>
        <v>8679360.8290583026</v>
      </c>
      <c r="AJ140" s="175">
        <f t="shared" si="127"/>
        <v>8807562.7871214822</v>
      </c>
      <c r="AK140" s="175">
        <f t="shared" si="127"/>
        <v>8933624.601917807</v>
      </c>
      <c r="AL140" s="175">
        <f t="shared" si="127"/>
        <v>9055687.6495482996</v>
      </c>
      <c r="AM140" s="175">
        <f t="shared" si="127"/>
        <v>9173017.3966821358</v>
      </c>
      <c r="AN140" s="175">
        <f t="shared" si="127"/>
        <v>9286287.2793722432</v>
      </c>
      <c r="AO140" s="175">
        <f t="shared" si="127"/>
        <v>9396513.4744987823</v>
      </c>
      <c r="AP140" s="175">
        <f t="shared" si="127"/>
        <v>9505993.5874187946</v>
      </c>
      <c r="AQ140" s="175">
        <f t="shared" si="127"/>
        <v>9613630.7233036794</v>
      </c>
      <c r="AR140" s="175">
        <f t="shared" si="127"/>
        <v>9716709.2820049226</v>
      </c>
      <c r="AS140" s="175">
        <f t="shared" si="127"/>
        <v>9815605.6575251818</v>
      </c>
      <c r="AT140" s="175">
        <f t="shared" si="127"/>
        <v>9910921.8815783747</v>
      </c>
      <c r="AU140" s="175">
        <f t="shared" si="127"/>
        <v>10002815.292073239</v>
      </c>
      <c r="AV140" s="175">
        <f t="shared" si="127"/>
        <v>10090741.104948517</v>
      </c>
      <c r="AW140" s="175">
        <f t="shared" si="127"/>
        <v>10174374.958232928</v>
      </c>
      <c r="AX140" s="175">
        <f t="shared" si="127"/>
        <v>10253900.516304543</v>
      </c>
      <c r="AY140" s="175">
        <f t="shared" si="127"/>
        <v>10329696.905158129</v>
      </c>
      <c r="AZ140" s="175">
        <f t="shared" si="127"/>
        <v>10401785.732367568</v>
      </c>
      <c r="BA140" s="175">
        <f t="shared" si="127"/>
        <v>10469647.298526354</v>
      </c>
      <c r="BB140" s="175">
        <f t="shared" si="127"/>
        <v>10532956.744937371</v>
      </c>
      <c r="BC140" s="175">
        <f t="shared" si="127"/>
        <v>10591829.063631786</v>
      </c>
      <c r="BD140" s="175">
        <f t="shared" si="127"/>
        <v>10646586.257133154</v>
      </c>
      <c r="BE140" s="175">
        <f t="shared" si="127"/>
        <v>10697291.906348553</v>
      </c>
      <c r="BF140" s="175">
        <f t="shared" si="127"/>
        <v>10743567.506190524</v>
      </c>
      <c r="BG140" s="175">
        <f t="shared" si="127"/>
        <v>10785169.909362059</v>
      </c>
      <c r="BH140" s="175">
        <f t="shared" si="127"/>
        <v>10822224.911681278</v>
      </c>
      <c r="BI140" s="175">
        <f t="shared" si="127"/>
        <v>10855038.992989333</v>
      </c>
      <c r="BJ140" s="175">
        <f t="shared" si="127"/>
        <v>10870430.663942689</v>
      </c>
      <c r="BK140" s="175">
        <f t="shared" si="127"/>
        <v>10885844.159187498</v>
      </c>
      <c r="BL140" s="175">
        <f t="shared" si="127"/>
        <v>10901279.509669051</v>
      </c>
      <c r="BM140" s="175">
        <f t="shared" si="127"/>
        <v>10916736.746376514</v>
      </c>
      <c r="BN140" s="175">
        <f t="shared" si="127"/>
        <v>10932215.900342995</v>
      </c>
    </row>
    <row r="141" spans="3:69" hidden="1" outlineLevel="1">
      <c r="D141" s="136" t="s">
        <v>465</v>
      </c>
      <c r="I141" t="s">
        <v>176</v>
      </c>
      <c r="J141" s="53" t="s">
        <v>118</v>
      </c>
      <c r="L141" s="189">
        <f t="shared" ref="L141:V141" si="128">L699+L700</f>
        <v>346123</v>
      </c>
      <c r="M141" s="189">
        <f t="shared" si="128"/>
        <v>328548</v>
      </c>
      <c r="N141" s="189">
        <f t="shared" si="128"/>
        <v>272256</v>
      </c>
      <c r="O141" s="189">
        <f t="shared" si="128"/>
        <v>1257530</v>
      </c>
      <c r="P141" s="189">
        <f t="shared" si="128"/>
        <v>1632577</v>
      </c>
      <c r="Q141" s="189">
        <f t="shared" si="128"/>
        <v>2032552</v>
      </c>
      <c r="R141" s="189">
        <f t="shared" si="128"/>
        <v>2054659</v>
      </c>
      <c r="S141" s="189">
        <f t="shared" si="128"/>
        <v>2160149</v>
      </c>
      <c r="T141" s="189">
        <f t="shared" si="128"/>
        <v>2212133</v>
      </c>
      <c r="U141" s="189">
        <f t="shared" si="128"/>
        <v>2678651</v>
      </c>
      <c r="V141" s="189">
        <f t="shared" si="128"/>
        <v>4444789</v>
      </c>
      <c r="W141" s="189">
        <f t="shared" ref="W141" si="129">W699+W700</f>
        <v>5708324</v>
      </c>
      <c r="X141" s="229">
        <f t="shared" ref="X141:BN141" si="130">X$139*X145</f>
        <v>6071058.5879161516</v>
      </c>
      <c r="Y141" s="229">
        <f t="shared" si="130"/>
        <v>6410442.2845577346</v>
      </c>
      <c r="Z141" s="229">
        <f t="shared" si="130"/>
        <v>6727113.1867866069</v>
      </c>
      <c r="AA141" s="229">
        <f t="shared" si="130"/>
        <v>7022437.8015296618</v>
      </c>
      <c r="AB141" s="229">
        <f t="shared" si="130"/>
        <v>7297947.920892409</v>
      </c>
      <c r="AC141" s="229">
        <f t="shared" si="130"/>
        <v>7555227.8832504386</v>
      </c>
      <c r="AD141" s="229">
        <f t="shared" si="130"/>
        <v>7796295.6425645873</v>
      </c>
      <c r="AE141" s="229">
        <f t="shared" si="130"/>
        <v>8023468.9484005142</v>
      </c>
      <c r="AF141" s="229">
        <f t="shared" si="130"/>
        <v>8237925.0593550783</v>
      </c>
      <c r="AG141" s="229">
        <f t="shared" si="130"/>
        <v>8439590.7932107858</v>
      </c>
      <c r="AH141" s="229">
        <f t="shared" si="130"/>
        <v>8572774.1856261883</v>
      </c>
      <c r="AI141" s="229">
        <f t="shared" si="130"/>
        <v>8703106.1670901012</v>
      </c>
      <c r="AJ141" s="229">
        <f t="shared" si="130"/>
        <v>8831658.8651317786</v>
      </c>
      <c r="AK141" s="229">
        <f t="shared" si="130"/>
        <v>8958065.5648181532</v>
      </c>
      <c r="AL141" s="229">
        <f t="shared" si="130"/>
        <v>9080462.5573536064</v>
      </c>
      <c r="AM141" s="229">
        <f t="shared" si="130"/>
        <v>9198113.2998420261</v>
      </c>
      <c r="AN141" s="229">
        <f t="shared" si="130"/>
        <v>9311693.070749281</v>
      </c>
      <c r="AO141" s="229">
        <f t="shared" si="130"/>
        <v>9422220.8270523604</v>
      </c>
      <c r="AP141" s="229">
        <f t="shared" si="130"/>
        <v>9532000.4599877577</v>
      </c>
      <c r="AQ141" s="229">
        <f t="shared" si="130"/>
        <v>9639932.07379869</v>
      </c>
      <c r="AR141" s="229">
        <f t="shared" si="130"/>
        <v>9743292.6388905421</v>
      </c>
      <c r="AS141" s="229">
        <f t="shared" si="130"/>
        <v>9842459.5790195446</v>
      </c>
      <c r="AT141" s="229">
        <f t="shared" si="130"/>
        <v>9938036.5729617458</v>
      </c>
      <c r="AU141" s="229">
        <f t="shared" si="130"/>
        <v>10030181.389077146</v>
      </c>
      <c r="AV141" s="229">
        <f t="shared" si="130"/>
        <v>10118347.752862746</v>
      </c>
      <c r="AW141" s="229">
        <f t="shared" si="130"/>
        <v>10202210.414944978</v>
      </c>
      <c r="AX141" s="229">
        <f t="shared" si="130"/>
        <v>10281953.542178167</v>
      </c>
      <c r="AY141" s="229">
        <f t="shared" si="130"/>
        <v>10357957.297784945</v>
      </c>
      <c r="AZ141" s="229">
        <f t="shared" si="130"/>
        <v>10430243.348454053</v>
      </c>
      <c r="BA141" s="229">
        <f t="shared" si="130"/>
        <v>10498290.572964823</v>
      </c>
      <c r="BB141" s="229">
        <f t="shared" si="130"/>
        <v>10561773.223858895</v>
      </c>
      <c r="BC141" s="229">
        <f t="shared" si="130"/>
        <v>10620806.607767172</v>
      </c>
      <c r="BD141" s="229">
        <f t="shared" si="130"/>
        <v>10675713.608160425</v>
      </c>
      <c r="BE141" s="229">
        <f t="shared" si="130"/>
        <v>10726557.979892891</v>
      </c>
      <c r="BF141" s="229">
        <f t="shared" si="130"/>
        <v>10772960.182347948</v>
      </c>
      <c r="BG141" s="229">
        <f t="shared" si="130"/>
        <v>10814676.403016612</v>
      </c>
      <c r="BH141" s="229">
        <f t="shared" si="130"/>
        <v>10851832.781874169</v>
      </c>
      <c r="BI141" s="229">
        <f t="shared" si="130"/>
        <v>10884736.637241423</v>
      </c>
      <c r="BJ141" s="229">
        <f t="shared" si="130"/>
        <v>10900170.41733586</v>
      </c>
      <c r="BK141" s="229">
        <f t="shared" si="130"/>
        <v>10915626.081429511</v>
      </c>
      <c r="BL141" s="229">
        <f t="shared" si="130"/>
        <v>10931103.660552325</v>
      </c>
      <c r="BM141" s="229">
        <f t="shared" si="130"/>
        <v>10946603.185778251</v>
      </c>
      <c r="BN141" s="229">
        <f t="shared" si="130"/>
        <v>10962124.688225295</v>
      </c>
    </row>
    <row r="142" spans="3:69" hidden="1" outlineLevel="1"/>
    <row r="143" spans="3:69" hidden="1" outlineLevel="1">
      <c r="C143" s="16" t="s">
        <v>256</v>
      </c>
    </row>
    <row r="144" spans="3:69" hidden="1" outlineLevel="1">
      <c r="D144" s="136" t="s">
        <v>464</v>
      </c>
      <c r="I144" s="53" t="s">
        <v>176</v>
      </c>
      <c r="J144" s="53" t="s">
        <v>119</v>
      </c>
      <c r="K144" s="104" t="str">
        <f t="array" ref="K144">IF(OR(S144:BM144&lt;0,S144:BM144&gt;1),"error","ok")</f>
        <v>ok</v>
      </c>
      <c r="M144" s="188">
        <f t="shared" ref="M144:V144" si="131">M140/M$139</f>
        <v>0.88354552598363068</v>
      </c>
      <c r="N144" s="188">
        <f t="shared" si="131"/>
        <v>0.90279025974512861</v>
      </c>
      <c r="O144" s="188">
        <f t="shared" si="131"/>
        <v>0.67890787876157144</v>
      </c>
      <c r="P144" s="188">
        <f t="shared" si="131"/>
        <v>0.64399515202052937</v>
      </c>
      <c r="Q144" s="188">
        <f t="shared" si="131"/>
        <v>0.62577717142649358</v>
      </c>
      <c r="R144" s="188">
        <f t="shared" si="131"/>
        <v>0.6591039898752844</v>
      </c>
      <c r="S144" s="188">
        <f t="shared" si="131"/>
        <v>0.66764622211363345</v>
      </c>
      <c r="T144" s="188">
        <f t="shared" si="131"/>
        <v>0.68614222464112129</v>
      </c>
      <c r="U144" s="188">
        <f t="shared" si="131"/>
        <v>0.65871248915739034</v>
      </c>
      <c r="V144" s="188">
        <f t="shared" si="131"/>
        <v>0.55032515210000033</v>
      </c>
      <c r="W144" s="188">
        <f t="shared" ref="W144" si="132">W140/W$139</f>
        <v>0.49931697445371076</v>
      </c>
      <c r="X144" s="187">
        <f t="shared" ref="X144:AG144" si="133">$W$144+INDEX(scenario.fixed.television,MATCH(scenario.fixed.television.selected,scenarios,0))</f>
        <v>0.49931697445371076</v>
      </c>
      <c r="Y144" s="187">
        <f t="shared" si="133"/>
        <v>0.49931697445371076</v>
      </c>
      <c r="Z144" s="187">
        <f t="shared" si="133"/>
        <v>0.49931697445371076</v>
      </c>
      <c r="AA144" s="187">
        <f t="shared" si="133"/>
        <v>0.49931697445371076</v>
      </c>
      <c r="AB144" s="187">
        <f t="shared" si="133"/>
        <v>0.49931697445371076</v>
      </c>
      <c r="AC144" s="187">
        <f t="shared" si="133"/>
        <v>0.49931697445371076</v>
      </c>
      <c r="AD144" s="187">
        <f t="shared" si="133"/>
        <v>0.49931697445371076</v>
      </c>
      <c r="AE144" s="187">
        <f t="shared" si="133"/>
        <v>0.49931697445371076</v>
      </c>
      <c r="AF144" s="187">
        <f t="shared" si="133"/>
        <v>0.49931697445371076</v>
      </c>
      <c r="AG144" s="187">
        <f t="shared" si="133"/>
        <v>0.49931697445371076</v>
      </c>
      <c r="AH144" s="188">
        <f t="shared" ref="AH144:BN145" si="134">AG144</f>
        <v>0.49931697445371076</v>
      </c>
      <c r="AI144" s="188">
        <f t="shared" si="134"/>
        <v>0.49931697445371076</v>
      </c>
      <c r="AJ144" s="188">
        <f t="shared" si="134"/>
        <v>0.49931697445371076</v>
      </c>
      <c r="AK144" s="188">
        <f t="shared" si="134"/>
        <v>0.49931697445371076</v>
      </c>
      <c r="AL144" s="188">
        <f t="shared" si="134"/>
        <v>0.49931697445371076</v>
      </c>
      <c r="AM144" s="188">
        <f t="shared" si="134"/>
        <v>0.49931697445371076</v>
      </c>
      <c r="AN144" s="188">
        <f t="shared" si="134"/>
        <v>0.49931697445371076</v>
      </c>
      <c r="AO144" s="188">
        <f t="shared" si="134"/>
        <v>0.49931697445371076</v>
      </c>
      <c r="AP144" s="188">
        <f t="shared" si="134"/>
        <v>0.49931697445371076</v>
      </c>
      <c r="AQ144" s="188">
        <f t="shared" si="134"/>
        <v>0.49931697445371076</v>
      </c>
      <c r="AR144" s="188">
        <f t="shared" si="134"/>
        <v>0.49931697445371076</v>
      </c>
      <c r="AS144" s="188">
        <f t="shared" si="134"/>
        <v>0.49931697445371076</v>
      </c>
      <c r="AT144" s="188">
        <f t="shared" si="134"/>
        <v>0.49931697445371076</v>
      </c>
      <c r="AU144" s="188">
        <f t="shared" si="134"/>
        <v>0.49931697445371076</v>
      </c>
      <c r="AV144" s="188">
        <f t="shared" si="134"/>
        <v>0.49931697445371076</v>
      </c>
      <c r="AW144" s="188">
        <f t="shared" si="134"/>
        <v>0.49931697445371076</v>
      </c>
      <c r="AX144" s="188">
        <f t="shared" si="134"/>
        <v>0.49931697445371076</v>
      </c>
      <c r="AY144" s="188">
        <f t="shared" si="134"/>
        <v>0.49931697445371076</v>
      </c>
      <c r="AZ144" s="188">
        <f t="shared" si="134"/>
        <v>0.49931697445371076</v>
      </c>
      <c r="BA144" s="188">
        <f t="shared" si="134"/>
        <v>0.49931697445371076</v>
      </c>
      <c r="BB144" s="188">
        <f t="shared" si="134"/>
        <v>0.49931697445371076</v>
      </c>
      <c r="BC144" s="188">
        <f t="shared" si="134"/>
        <v>0.49931697445371076</v>
      </c>
      <c r="BD144" s="188">
        <f t="shared" si="134"/>
        <v>0.49931697445371076</v>
      </c>
      <c r="BE144" s="188">
        <f t="shared" si="134"/>
        <v>0.49931697445371076</v>
      </c>
      <c r="BF144" s="188">
        <f t="shared" si="134"/>
        <v>0.49931697445371076</v>
      </c>
      <c r="BG144" s="188">
        <f t="shared" si="134"/>
        <v>0.49931697445371076</v>
      </c>
      <c r="BH144" s="188">
        <f t="shared" si="134"/>
        <v>0.49931697445371076</v>
      </c>
      <c r="BI144" s="188">
        <f t="shared" si="134"/>
        <v>0.49931697445371076</v>
      </c>
      <c r="BJ144" s="188">
        <f t="shared" si="134"/>
        <v>0.49931697445371076</v>
      </c>
      <c r="BK144" s="188">
        <f t="shared" si="134"/>
        <v>0.49931697445371076</v>
      </c>
      <c r="BL144" s="188">
        <f t="shared" si="134"/>
        <v>0.49931697445371076</v>
      </c>
      <c r="BM144" s="188">
        <f t="shared" si="134"/>
        <v>0.49931697445371076</v>
      </c>
      <c r="BN144" s="188">
        <f t="shared" si="134"/>
        <v>0.49931697445371076</v>
      </c>
      <c r="BP144"/>
      <c r="BQ144"/>
    </row>
    <row r="145" spans="1:70" hidden="1" outlineLevel="1">
      <c r="D145" s="136" t="s">
        <v>465</v>
      </c>
      <c r="I145" s="53" t="s">
        <v>176</v>
      </c>
      <c r="J145" s="53" t="s">
        <v>119</v>
      </c>
      <c r="K145" s="104" t="str">
        <f t="array" ref="K145">IF(OR(S145:BM145&lt;0,S145:BM145&gt;1),"error","ok")</f>
        <v>ok</v>
      </c>
      <c r="M145" s="188">
        <f t="shared" ref="M145:V145" si="135">M141/M$139</f>
        <v>0.1164544740163693</v>
      </c>
      <c r="N145" s="188">
        <f t="shared" si="135"/>
        <v>9.7209740254871363E-2</v>
      </c>
      <c r="O145" s="188">
        <f t="shared" si="135"/>
        <v>0.32109212123842851</v>
      </c>
      <c r="P145" s="188">
        <f t="shared" si="135"/>
        <v>0.35600484797947068</v>
      </c>
      <c r="Q145" s="188">
        <f t="shared" si="135"/>
        <v>0.37422282857350642</v>
      </c>
      <c r="R145" s="188">
        <f t="shared" si="135"/>
        <v>0.34089601012471565</v>
      </c>
      <c r="S145" s="188">
        <f t="shared" si="135"/>
        <v>0.33235377788636655</v>
      </c>
      <c r="T145" s="188">
        <f t="shared" si="135"/>
        <v>0.31385777535887877</v>
      </c>
      <c r="U145" s="188">
        <f t="shared" si="135"/>
        <v>0.34128751084260966</v>
      </c>
      <c r="V145" s="188">
        <f t="shared" si="135"/>
        <v>0.44967484789999973</v>
      </c>
      <c r="W145" s="188">
        <f t="shared" ref="W145" si="136">W141/W$139</f>
        <v>0.50068302554628918</v>
      </c>
      <c r="X145" s="187">
        <f t="shared" ref="X145:AG145" si="137">1-X144</f>
        <v>0.5006830255462893</v>
      </c>
      <c r="Y145" s="187">
        <f t="shared" si="137"/>
        <v>0.5006830255462893</v>
      </c>
      <c r="Z145" s="187">
        <f t="shared" si="137"/>
        <v>0.5006830255462893</v>
      </c>
      <c r="AA145" s="187">
        <f t="shared" si="137"/>
        <v>0.5006830255462893</v>
      </c>
      <c r="AB145" s="187">
        <f t="shared" si="137"/>
        <v>0.5006830255462893</v>
      </c>
      <c r="AC145" s="187">
        <f t="shared" si="137"/>
        <v>0.5006830255462893</v>
      </c>
      <c r="AD145" s="187">
        <f t="shared" si="137"/>
        <v>0.5006830255462893</v>
      </c>
      <c r="AE145" s="187">
        <f t="shared" si="137"/>
        <v>0.5006830255462893</v>
      </c>
      <c r="AF145" s="187">
        <f t="shared" si="137"/>
        <v>0.5006830255462893</v>
      </c>
      <c r="AG145" s="187">
        <f t="shared" si="137"/>
        <v>0.5006830255462893</v>
      </c>
      <c r="AH145" s="188">
        <f t="shared" si="134"/>
        <v>0.5006830255462893</v>
      </c>
      <c r="AI145" s="188">
        <f t="shared" si="134"/>
        <v>0.5006830255462893</v>
      </c>
      <c r="AJ145" s="188">
        <f t="shared" si="134"/>
        <v>0.5006830255462893</v>
      </c>
      <c r="AK145" s="188">
        <f t="shared" si="134"/>
        <v>0.5006830255462893</v>
      </c>
      <c r="AL145" s="188">
        <f t="shared" si="134"/>
        <v>0.5006830255462893</v>
      </c>
      <c r="AM145" s="188">
        <f t="shared" si="134"/>
        <v>0.5006830255462893</v>
      </c>
      <c r="AN145" s="188">
        <f t="shared" si="134"/>
        <v>0.5006830255462893</v>
      </c>
      <c r="AO145" s="188">
        <f t="shared" si="134"/>
        <v>0.5006830255462893</v>
      </c>
      <c r="AP145" s="188">
        <f t="shared" si="134"/>
        <v>0.5006830255462893</v>
      </c>
      <c r="AQ145" s="188">
        <f t="shared" si="134"/>
        <v>0.5006830255462893</v>
      </c>
      <c r="AR145" s="188">
        <f t="shared" si="134"/>
        <v>0.5006830255462893</v>
      </c>
      <c r="AS145" s="188">
        <f t="shared" si="134"/>
        <v>0.5006830255462893</v>
      </c>
      <c r="AT145" s="188">
        <f t="shared" si="134"/>
        <v>0.5006830255462893</v>
      </c>
      <c r="AU145" s="188">
        <f t="shared" si="134"/>
        <v>0.5006830255462893</v>
      </c>
      <c r="AV145" s="188">
        <f t="shared" si="134"/>
        <v>0.5006830255462893</v>
      </c>
      <c r="AW145" s="188">
        <f t="shared" si="134"/>
        <v>0.5006830255462893</v>
      </c>
      <c r="AX145" s="188">
        <f t="shared" si="134"/>
        <v>0.5006830255462893</v>
      </c>
      <c r="AY145" s="188">
        <f t="shared" si="134"/>
        <v>0.5006830255462893</v>
      </c>
      <c r="AZ145" s="188">
        <f t="shared" si="134"/>
        <v>0.5006830255462893</v>
      </c>
      <c r="BA145" s="188">
        <f t="shared" si="134"/>
        <v>0.5006830255462893</v>
      </c>
      <c r="BB145" s="188">
        <f t="shared" si="134"/>
        <v>0.5006830255462893</v>
      </c>
      <c r="BC145" s="188">
        <f t="shared" si="134"/>
        <v>0.5006830255462893</v>
      </c>
      <c r="BD145" s="188">
        <f t="shared" si="134"/>
        <v>0.5006830255462893</v>
      </c>
      <c r="BE145" s="188">
        <f t="shared" si="134"/>
        <v>0.5006830255462893</v>
      </c>
      <c r="BF145" s="188">
        <f t="shared" si="134"/>
        <v>0.5006830255462893</v>
      </c>
      <c r="BG145" s="188">
        <f t="shared" si="134"/>
        <v>0.5006830255462893</v>
      </c>
      <c r="BH145" s="188">
        <f t="shared" si="134"/>
        <v>0.5006830255462893</v>
      </c>
      <c r="BI145" s="188">
        <f t="shared" si="134"/>
        <v>0.5006830255462893</v>
      </c>
      <c r="BJ145" s="188">
        <f t="shared" si="134"/>
        <v>0.5006830255462893</v>
      </c>
      <c r="BK145" s="188">
        <f t="shared" si="134"/>
        <v>0.5006830255462893</v>
      </c>
      <c r="BL145" s="188">
        <f t="shared" si="134"/>
        <v>0.5006830255462893</v>
      </c>
      <c r="BM145" s="188">
        <f t="shared" si="134"/>
        <v>0.5006830255462893</v>
      </c>
      <c r="BN145" s="188">
        <f t="shared" si="134"/>
        <v>0.5006830255462893</v>
      </c>
      <c r="BP145"/>
      <c r="BQ145"/>
    </row>
    <row r="146" spans="1:70" hidden="1" outlineLevel="1">
      <c r="D146" s="53" t="s">
        <v>77</v>
      </c>
      <c r="K146" s="104" t="str">
        <f t="array" ref="K146">IF(AND(S146:BM146=1),"ok","error")</f>
        <v>ok</v>
      </c>
      <c r="S146" s="71">
        <f t="shared" ref="S146:BN146" si="138">SUM(S144:S145)</f>
        <v>1</v>
      </c>
      <c r="T146" s="71">
        <f t="shared" si="138"/>
        <v>1</v>
      </c>
      <c r="U146" s="71">
        <f t="shared" si="138"/>
        <v>1</v>
      </c>
      <c r="V146" s="71">
        <f t="shared" si="138"/>
        <v>1</v>
      </c>
      <c r="W146" s="71">
        <f t="shared" ref="W146" si="139">SUM(W144:W145)</f>
        <v>1</v>
      </c>
      <c r="X146" s="71">
        <f t="shared" si="138"/>
        <v>1</v>
      </c>
      <c r="Y146" s="71">
        <f t="shared" si="138"/>
        <v>1</v>
      </c>
      <c r="Z146" s="71">
        <f t="shared" si="138"/>
        <v>1</v>
      </c>
      <c r="AA146" s="71">
        <f t="shared" si="138"/>
        <v>1</v>
      </c>
      <c r="AB146" s="71">
        <f t="shared" si="138"/>
        <v>1</v>
      </c>
      <c r="AC146" s="71">
        <f t="shared" si="138"/>
        <v>1</v>
      </c>
      <c r="AD146" s="71">
        <f t="shared" si="138"/>
        <v>1</v>
      </c>
      <c r="AE146" s="71">
        <f t="shared" si="138"/>
        <v>1</v>
      </c>
      <c r="AF146" s="71">
        <f t="shared" si="138"/>
        <v>1</v>
      </c>
      <c r="AG146" s="71">
        <f t="shared" si="138"/>
        <v>1</v>
      </c>
      <c r="AH146" s="71">
        <f t="shared" si="138"/>
        <v>1</v>
      </c>
      <c r="AI146" s="71">
        <f t="shared" si="138"/>
        <v>1</v>
      </c>
      <c r="AJ146" s="71">
        <f t="shared" si="138"/>
        <v>1</v>
      </c>
      <c r="AK146" s="71">
        <f t="shared" si="138"/>
        <v>1</v>
      </c>
      <c r="AL146" s="71">
        <f t="shared" si="138"/>
        <v>1</v>
      </c>
      <c r="AM146" s="71">
        <f t="shared" si="138"/>
        <v>1</v>
      </c>
      <c r="AN146" s="71">
        <f t="shared" si="138"/>
        <v>1</v>
      </c>
      <c r="AO146" s="71">
        <f t="shared" si="138"/>
        <v>1</v>
      </c>
      <c r="AP146" s="71">
        <f t="shared" si="138"/>
        <v>1</v>
      </c>
      <c r="AQ146" s="71">
        <f t="shared" si="138"/>
        <v>1</v>
      </c>
      <c r="AR146" s="71">
        <f t="shared" si="138"/>
        <v>1</v>
      </c>
      <c r="AS146" s="71">
        <f t="shared" si="138"/>
        <v>1</v>
      </c>
      <c r="AT146" s="71">
        <f t="shared" si="138"/>
        <v>1</v>
      </c>
      <c r="AU146" s="71">
        <f t="shared" si="138"/>
        <v>1</v>
      </c>
      <c r="AV146" s="71">
        <f t="shared" si="138"/>
        <v>1</v>
      </c>
      <c r="AW146" s="71">
        <f t="shared" si="138"/>
        <v>1</v>
      </c>
      <c r="AX146" s="71">
        <f t="shared" si="138"/>
        <v>1</v>
      </c>
      <c r="AY146" s="71">
        <f t="shared" si="138"/>
        <v>1</v>
      </c>
      <c r="AZ146" s="71">
        <f t="shared" si="138"/>
        <v>1</v>
      </c>
      <c r="BA146" s="71">
        <f t="shared" si="138"/>
        <v>1</v>
      </c>
      <c r="BB146" s="71">
        <f t="shared" si="138"/>
        <v>1</v>
      </c>
      <c r="BC146" s="71">
        <f t="shared" si="138"/>
        <v>1</v>
      </c>
      <c r="BD146" s="71">
        <f t="shared" si="138"/>
        <v>1</v>
      </c>
      <c r="BE146" s="71">
        <f t="shared" si="138"/>
        <v>1</v>
      </c>
      <c r="BF146" s="71">
        <f t="shared" si="138"/>
        <v>1</v>
      </c>
      <c r="BG146" s="71">
        <f t="shared" si="138"/>
        <v>1</v>
      </c>
      <c r="BH146" s="71">
        <f t="shared" si="138"/>
        <v>1</v>
      </c>
      <c r="BI146" s="71">
        <f t="shared" si="138"/>
        <v>1</v>
      </c>
      <c r="BJ146" s="71">
        <f t="shared" si="138"/>
        <v>1</v>
      </c>
      <c r="BK146" s="71">
        <f t="shared" si="138"/>
        <v>1</v>
      </c>
      <c r="BL146" s="71">
        <f t="shared" si="138"/>
        <v>1</v>
      </c>
      <c r="BM146" s="71">
        <f t="shared" si="138"/>
        <v>1</v>
      </c>
      <c r="BN146" s="71">
        <f t="shared" si="138"/>
        <v>1</v>
      </c>
      <c r="BP146"/>
      <c r="BQ146"/>
    </row>
    <row r="147" spans="1:70" hidden="1" outlineLevel="1"/>
    <row r="148" spans="1:70" collapsed="1"/>
    <row r="149" spans="1:70" s="90" customFormat="1" ht="18" customHeight="1">
      <c r="A149" s="293">
        <v>3</v>
      </c>
      <c r="B149" s="88" t="s">
        <v>299</v>
      </c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96"/>
      <c r="BQ149" s="96"/>
      <c r="BR149" s="89"/>
    </row>
    <row r="151" spans="1:70" ht="15.75">
      <c r="B151" s="17" t="s">
        <v>300</v>
      </c>
      <c r="C151" s="17"/>
      <c r="D151" s="17"/>
    </row>
    <row r="152" spans="1:70" hidden="1" outlineLevel="1"/>
    <row r="153" spans="1:70" hidden="1" outlineLevel="1">
      <c r="B153" s="91" t="s">
        <v>302</v>
      </c>
    </row>
    <row r="154" spans="1:70" s="80" customFormat="1" hidden="1" outlineLevel="1">
      <c r="A154" s="292"/>
      <c r="C154" s="52" t="s">
        <v>270</v>
      </c>
      <c r="K154" s="104"/>
      <c r="L154" s="231">
        <f>SUM(L155:L157)</f>
        <v>103187896462.22453</v>
      </c>
      <c r="M154" s="231">
        <f>SUM(M155:M157)</f>
        <v>126511605124.98151</v>
      </c>
      <c r="N154" s="231">
        <f>SUM(N155:N157)</f>
        <v>151565100448.67322</v>
      </c>
      <c r="O154" s="231">
        <f>SUM(O155:O157)</f>
        <v>157405715592.82141</v>
      </c>
      <c r="P154" s="231">
        <f t="shared" ref="P154:W154" si="140">SUM(P155:P157)</f>
        <v>166343851902.5668</v>
      </c>
      <c r="Q154" s="231">
        <f t="shared" si="140"/>
        <v>181083097208.8808</v>
      </c>
      <c r="R154" s="231">
        <f t="shared" si="140"/>
        <v>186388312278.61441</v>
      </c>
      <c r="S154" s="231">
        <f t="shared" si="140"/>
        <v>192218293969.39346</v>
      </c>
      <c r="T154" s="231">
        <f t="shared" si="140"/>
        <v>200161046057.48999</v>
      </c>
      <c r="U154" s="231">
        <f t="shared" si="140"/>
        <v>203955463379.07913</v>
      </c>
      <c r="V154" s="231">
        <f t="shared" si="140"/>
        <v>197444826742.79538</v>
      </c>
      <c r="W154" s="231">
        <f t="shared" si="140"/>
        <v>207430477145.01346</v>
      </c>
      <c r="X154" s="231">
        <f t="shared" ref="X154:BN154" si="141">SUM(X155:X157)</f>
        <v>224104726533.20349</v>
      </c>
      <c r="Y154" s="231">
        <f t="shared" si="141"/>
        <v>241135286130.70761</v>
      </c>
      <c r="Z154" s="231">
        <f t="shared" si="141"/>
        <v>258069766647.28207</v>
      </c>
      <c r="AA154" s="231">
        <f t="shared" si="141"/>
        <v>273535171891.4462</v>
      </c>
      <c r="AB154" s="231">
        <f t="shared" si="141"/>
        <v>288245072606.45819</v>
      </c>
      <c r="AC154" s="231">
        <f t="shared" si="141"/>
        <v>301319103417.09381</v>
      </c>
      <c r="AD154" s="231">
        <f t="shared" si="141"/>
        <v>313246196967.6131</v>
      </c>
      <c r="AE154" s="231">
        <f t="shared" si="141"/>
        <v>322874313002.70709</v>
      </c>
      <c r="AF154" s="231">
        <f t="shared" si="141"/>
        <v>331846285039.94611</v>
      </c>
      <c r="AG154" s="231">
        <f t="shared" si="141"/>
        <v>340120141526.24139</v>
      </c>
      <c r="AH154" s="231">
        <f t="shared" si="141"/>
        <v>343574579425.63318</v>
      </c>
      <c r="AI154" s="231">
        <f t="shared" si="141"/>
        <v>345594294538.15253</v>
      </c>
      <c r="AJ154" s="231">
        <f t="shared" si="141"/>
        <v>347551137613.56873</v>
      </c>
      <c r="AK154" s="231">
        <f t="shared" si="141"/>
        <v>349445337837.24249</v>
      </c>
      <c r="AL154" s="231">
        <f t="shared" si="141"/>
        <v>351266863616.65674</v>
      </c>
      <c r="AM154" s="231">
        <f t="shared" si="141"/>
        <v>353004266665.33704</v>
      </c>
      <c r="AN154" s="231">
        <f t="shared" si="141"/>
        <v>354655246189.69141</v>
      </c>
      <c r="AO154" s="231">
        <f t="shared" si="141"/>
        <v>356223881564.94415</v>
      </c>
      <c r="AP154" s="231">
        <f t="shared" si="141"/>
        <v>357720377692.41809</v>
      </c>
      <c r="AQ154" s="231">
        <f t="shared" si="141"/>
        <v>359147847642.36914</v>
      </c>
      <c r="AR154" s="231">
        <f t="shared" si="141"/>
        <v>360491969487.69971</v>
      </c>
      <c r="AS154" s="231">
        <f t="shared" si="141"/>
        <v>361744285157.21283</v>
      </c>
      <c r="AT154" s="231">
        <f t="shared" si="141"/>
        <v>362908093014.52521</v>
      </c>
      <c r="AU154" s="231">
        <f t="shared" si="141"/>
        <v>363985393343.14087</v>
      </c>
      <c r="AV154" s="231">
        <f t="shared" si="141"/>
        <v>364974517634.91101</v>
      </c>
      <c r="AW154" s="231">
        <f t="shared" si="141"/>
        <v>365873338496.01276</v>
      </c>
      <c r="AX154" s="231">
        <f t="shared" si="141"/>
        <v>366683044025.7309</v>
      </c>
      <c r="AY154" s="231">
        <f t="shared" si="141"/>
        <v>367406876192.65887</v>
      </c>
      <c r="AZ154" s="231">
        <f t="shared" si="141"/>
        <v>368046721341.25061</v>
      </c>
      <c r="BA154" s="231">
        <f t="shared" si="141"/>
        <v>368601226630.73492</v>
      </c>
      <c r="BB154" s="231">
        <f t="shared" si="141"/>
        <v>369068531228.17712</v>
      </c>
      <c r="BC154" s="231">
        <f t="shared" si="141"/>
        <v>369449521828.52026</v>
      </c>
      <c r="BD154" s="231">
        <f t="shared" si="141"/>
        <v>369747127988.36035</v>
      </c>
      <c r="BE154" s="231">
        <f t="shared" si="141"/>
        <v>369963528606.7309</v>
      </c>
      <c r="BF154" s="231">
        <f t="shared" si="141"/>
        <v>370098137149.57629</v>
      </c>
      <c r="BG154" s="231">
        <f t="shared" si="141"/>
        <v>370149448976.58734</v>
      </c>
      <c r="BH154" s="231">
        <f t="shared" si="141"/>
        <v>370117959931.56561</v>
      </c>
      <c r="BI154" s="231">
        <f t="shared" si="141"/>
        <v>370006064082.51245</v>
      </c>
      <c r="BJ154" s="231">
        <f t="shared" si="141"/>
        <v>369882873968.63568</v>
      </c>
      <c r="BK154" s="231">
        <f t="shared" si="141"/>
        <v>369788036546.11407</v>
      </c>
      <c r="BL154" s="231">
        <f t="shared" si="141"/>
        <v>369693557886.49121</v>
      </c>
      <c r="BM154" s="231">
        <f t="shared" si="141"/>
        <v>369599438028.84302</v>
      </c>
      <c r="BN154" s="231">
        <f t="shared" si="141"/>
        <v>369505677012.74805</v>
      </c>
      <c r="BP154"/>
      <c r="BQ154"/>
      <c r="BR154"/>
    </row>
    <row r="155" spans="1:70" s="80" customFormat="1" hidden="1" outlineLevel="1">
      <c r="A155" s="292"/>
      <c r="D155" s="114" t="s">
        <v>271</v>
      </c>
      <c r="H155" s="80" t="s">
        <v>151</v>
      </c>
      <c r="I155" s="80" t="s">
        <v>225</v>
      </c>
      <c r="J155" s="81" t="s">
        <v>137</v>
      </c>
      <c r="K155" s="104"/>
      <c r="L155" s="186">
        <f>L707</f>
        <v>93286334128.658737</v>
      </c>
      <c r="M155" s="186">
        <f t="shared" ref="M155:X155" si="142">M707</f>
        <v>115760234595.35306</v>
      </c>
      <c r="N155" s="186">
        <f t="shared" si="142"/>
        <v>138438027922.41241</v>
      </c>
      <c r="O155" s="186">
        <f t="shared" si="142"/>
        <v>140919164288.52954</v>
      </c>
      <c r="P155" s="186">
        <f t="shared" si="142"/>
        <v>140576947618.61804</v>
      </c>
      <c r="Q155" s="186">
        <f t="shared" si="142"/>
        <v>142899306922.17715</v>
      </c>
      <c r="R155" s="186">
        <f t="shared" si="142"/>
        <v>140856693583.29266</v>
      </c>
      <c r="S155" s="186">
        <f t="shared" si="142"/>
        <v>131701864588.8149</v>
      </c>
      <c r="T155" s="186">
        <f t="shared" si="142"/>
        <v>120656245424.46269</v>
      </c>
      <c r="U155" s="186">
        <f t="shared" si="142"/>
        <v>110798774032.6257</v>
      </c>
      <c r="V155" s="186">
        <f t="shared" si="142"/>
        <v>98931792333.350891</v>
      </c>
      <c r="W155" s="186">
        <f t="shared" si="142"/>
        <v>94286539688.281219</v>
      </c>
      <c r="X155" s="186">
        <f t="shared" si="142"/>
        <v>91533408832.203003</v>
      </c>
      <c r="Y155" s="175">
        <f t="shared" ref="Y155:BN155" si="143">Y163*AVERAGE(X34:Y34)</f>
        <v>90256496675.431061</v>
      </c>
      <c r="Z155" s="175">
        <f t="shared" si="143"/>
        <v>89425827915.222183</v>
      </c>
      <c r="AA155" s="175">
        <f t="shared" si="143"/>
        <v>89028312381.875671</v>
      </c>
      <c r="AB155" s="175">
        <f t="shared" si="143"/>
        <v>89056511652.47908</v>
      </c>
      <c r="AC155" s="175">
        <f t="shared" si="143"/>
        <v>89057173614.136505</v>
      </c>
      <c r="AD155" s="175">
        <f t="shared" si="143"/>
        <v>89030848540.29361</v>
      </c>
      <c r="AE155" s="175">
        <f t="shared" si="143"/>
        <v>88981211267.11499</v>
      </c>
      <c r="AF155" s="175">
        <f t="shared" si="143"/>
        <v>88909207520.719971</v>
      </c>
      <c r="AG155" s="175">
        <f t="shared" si="143"/>
        <v>88808013637.158447</v>
      </c>
      <c r="AH155" s="175">
        <f t="shared" si="143"/>
        <v>89758425735.254837</v>
      </c>
      <c r="AI155" s="175">
        <f t="shared" si="143"/>
        <v>90724754972.962036</v>
      </c>
      <c r="AJ155" s="175">
        <f t="shared" si="143"/>
        <v>91674103131.735046</v>
      </c>
      <c r="AK155" s="175">
        <f t="shared" si="143"/>
        <v>92609057008.717087</v>
      </c>
      <c r="AL155" s="175">
        <f t="shared" si="143"/>
        <v>93521437484.679626</v>
      </c>
      <c r="AM155" s="175">
        <f t="shared" si="143"/>
        <v>94401709255.484146</v>
      </c>
      <c r="AN155" s="175">
        <f t="shared" si="143"/>
        <v>95249647660.196045</v>
      </c>
      <c r="AO155" s="175">
        <f t="shared" si="143"/>
        <v>96071465578.238251</v>
      </c>
      <c r="AP155" s="175">
        <f t="shared" si="143"/>
        <v>96879348125.544861</v>
      </c>
      <c r="AQ155" s="175">
        <f t="shared" si="143"/>
        <v>97677710437.434158</v>
      </c>
      <c r="AR155" s="175">
        <f t="shared" si="143"/>
        <v>98452533580.262009</v>
      </c>
      <c r="AS155" s="175">
        <f t="shared" si="143"/>
        <v>99195216053.977707</v>
      </c>
      <c r="AT155" s="175">
        <f t="shared" si="143"/>
        <v>99909355629.930161</v>
      </c>
      <c r="AU155" s="175">
        <f t="shared" si="143"/>
        <v>100597744587.82474</v>
      </c>
      <c r="AV155" s="175">
        <f t="shared" si="143"/>
        <v>101258958248.564</v>
      </c>
      <c r="AW155" s="175">
        <f t="shared" si="143"/>
        <v>101889800673.36502</v>
      </c>
      <c r="AX155" s="175">
        <f t="shared" si="143"/>
        <v>102489754502.79913</v>
      </c>
      <c r="AY155" s="175">
        <f t="shared" si="143"/>
        <v>103060889174.58092</v>
      </c>
      <c r="AZ155" s="175">
        <f t="shared" si="143"/>
        <v>103604678226.99481</v>
      </c>
      <c r="BA155" s="175">
        <f t="shared" si="143"/>
        <v>104119290125.47035</v>
      </c>
      <c r="BB155" s="175">
        <f t="shared" si="143"/>
        <v>104601619343.55193</v>
      </c>
      <c r="BC155" s="175">
        <f t="shared" si="143"/>
        <v>105050894180.06178</v>
      </c>
      <c r="BD155" s="175">
        <f t="shared" si="143"/>
        <v>105468721508.63574</v>
      </c>
      <c r="BE155" s="175">
        <f t="shared" si="143"/>
        <v>105856519158.95248</v>
      </c>
      <c r="BF155" s="175">
        <f t="shared" si="143"/>
        <v>106213129122.61746</v>
      </c>
      <c r="BG155" s="175">
        <f t="shared" si="143"/>
        <v>106536265520.28398</v>
      </c>
      <c r="BH155" s="175">
        <f t="shared" si="143"/>
        <v>106825496838.57155</v>
      </c>
      <c r="BI155" s="175">
        <f t="shared" si="143"/>
        <v>107082412599.25523</v>
      </c>
      <c r="BJ155" s="175">
        <f t="shared" si="143"/>
        <v>107259670076.64879</v>
      </c>
      <c r="BK155" s="175">
        <f t="shared" si="143"/>
        <v>107372943820.856</v>
      </c>
      <c r="BL155" s="175">
        <f t="shared" si="143"/>
        <v>107486378179.15218</v>
      </c>
      <c r="BM155" s="175">
        <f t="shared" si="143"/>
        <v>107599973379.27664</v>
      </c>
      <c r="BN155" s="175">
        <f t="shared" si="143"/>
        <v>107713729649.29164</v>
      </c>
      <c r="BP155" s="97"/>
      <c r="BQ155" s="97"/>
    </row>
    <row r="156" spans="1:70" s="80" customFormat="1" hidden="1" outlineLevel="1">
      <c r="A156" s="292"/>
      <c r="D156" s="114" t="s">
        <v>272</v>
      </c>
      <c r="I156" s="80" t="s">
        <v>225</v>
      </c>
      <c r="J156" s="81" t="s">
        <v>137</v>
      </c>
      <c r="K156" s="104"/>
      <c r="L156" s="186">
        <f>L722</f>
        <v>3711010678.5157862</v>
      </c>
      <c r="M156" s="186">
        <f t="shared" ref="M156:W156" si="144">M722</f>
        <v>5130552887.6784449</v>
      </c>
      <c r="N156" s="186">
        <f t="shared" si="144"/>
        <v>6889985543.2108059</v>
      </c>
      <c r="O156" s="186">
        <f t="shared" si="144"/>
        <v>9868544723.7918854</v>
      </c>
      <c r="P156" s="186">
        <f t="shared" si="144"/>
        <v>15477501062.998753</v>
      </c>
      <c r="Q156" s="186">
        <f t="shared" si="144"/>
        <v>21680740898.003635</v>
      </c>
      <c r="R156" s="186">
        <f t="shared" si="144"/>
        <v>27039529148.621731</v>
      </c>
      <c r="S156" s="186">
        <f t="shared" si="144"/>
        <v>42968626159.378555</v>
      </c>
      <c r="T156" s="186">
        <f t="shared" si="144"/>
        <v>63797257649.727318</v>
      </c>
      <c r="U156" s="186">
        <f t="shared" si="144"/>
        <v>78216982748.553421</v>
      </c>
      <c r="V156" s="186">
        <f t="shared" si="144"/>
        <v>82893966665.79451</v>
      </c>
      <c r="W156" s="186">
        <f t="shared" si="144"/>
        <v>94135120096.682251</v>
      </c>
      <c r="X156" s="175">
        <f t="shared" ref="X156:BN156" si="145">X166*AVERAGE(W38:X38)</f>
        <v>107936043001.00609</v>
      </c>
      <c r="Y156" s="175">
        <f t="shared" si="145"/>
        <v>123104927909.28221</v>
      </c>
      <c r="Z156" s="175">
        <f t="shared" si="145"/>
        <v>137748235565.97098</v>
      </c>
      <c r="AA156" s="175">
        <f t="shared" si="145"/>
        <v>150601848575.59869</v>
      </c>
      <c r="AB156" s="175">
        <f t="shared" si="145"/>
        <v>162489704383.77606</v>
      </c>
      <c r="AC156" s="175">
        <f t="shared" si="145"/>
        <v>173089491571.10815</v>
      </c>
      <c r="AD156" s="175">
        <f t="shared" si="145"/>
        <v>182990190396.81601</v>
      </c>
      <c r="AE156" s="175">
        <f t="shared" si="145"/>
        <v>191126034355.81216</v>
      </c>
      <c r="AF156" s="175">
        <f t="shared" si="145"/>
        <v>199211936083.39752</v>
      </c>
      <c r="AG156" s="175">
        <f t="shared" si="145"/>
        <v>207263326604.56378</v>
      </c>
      <c r="AH156" s="175">
        <f t="shared" si="145"/>
        <v>209767352405.85919</v>
      </c>
      <c r="AI156" s="175">
        <f t="shared" si="145"/>
        <v>210820738280.67133</v>
      </c>
      <c r="AJ156" s="175">
        <f t="shared" si="145"/>
        <v>211828233197.31454</v>
      </c>
      <c r="AK156" s="175">
        <f t="shared" si="145"/>
        <v>212787479544.00626</v>
      </c>
      <c r="AL156" s="175">
        <f t="shared" si="145"/>
        <v>213696624847.45798</v>
      </c>
      <c r="AM156" s="175">
        <f t="shared" si="145"/>
        <v>214553756125.33371</v>
      </c>
      <c r="AN156" s="175">
        <f t="shared" si="145"/>
        <v>215356797244.9762</v>
      </c>
      <c r="AO156" s="175">
        <f t="shared" si="145"/>
        <v>216103614702.18674</v>
      </c>
      <c r="AP156" s="175">
        <f t="shared" si="145"/>
        <v>216792228282.3541</v>
      </c>
      <c r="AQ156" s="175">
        <f t="shared" si="145"/>
        <v>217421335920.41583</v>
      </c>
      <c r="AR156" s="175">
        <f t="shared" si="145"/>
        <v>217990634622.91855</v>
      </c>
      <c r="AS156" s="175">
        <f t="shared" si="145"/>
        <v>218500267818.71594</v>
      </c>
      <c r="AT156" s="175">
        <f t="shared" si="145"/>
        <v>218949936100.07587</v>
      </c>
      <c r="AU156" s="175">
        <f t="shared" si="145"/>
        <v>219338847470.797</v>
      </c>
      <c r="AV156" s="175">
        <f t="shared" si="145"/>
        <v>219666758101.82788</v>
      </c>
      <c r="AW156" s="175">
        <f t="shared" si="145"/>
        <v>219934736538.12857</v>
      </c>
      <c r="AX156" s="175">
        <f t="shared" si="145"/>
        <v>220144488238.4126</v>
      </c>
      <c r="AY156" s="175">
        <f t="shared" si="145"/>
        <v>220297185733.55878</v>
      </c>
      <c r="AZ156" s="175">
        <f t="shared" si="145"/>
        <v>220393241829.7366</v>
      </c>
      <c r="BA156" s="175">
        <f t="shared" si="145"/>
        <v>220433135220.74539</v>
      </c>
      <c r="BB156" s="175">
        <f t="shared" si="145"/>
        <v>220418110600.10605</v>
      </c>
      <c r="BC156" s="175">
        <f t="shared" si="145"/>
        <v>220349826363.93933</v>
      </c>
      <c r="BD156" s="175">
        <f t="shared" si="145"/>
        <v>220229605195.20544</v>
      </c>
      <c r="BE156" s="175">
        <f t="shared" si="145"/>
        <v>220058208163.25925</v>
      </c>
      <c r="BF156" s="175">
        <f t="shared" si="145"/>
        <v>219836206742.4397</v>
      </c>
      <c r="BG156" s="175">
        <f t="shared" si="145"/>
        <v>219564382171.78418</v>
      </c>
      <c r="BH156" s="175">
        <f t="shared" si="145"/>
        <v>219243661808.47491</v>
      </c>
      <c r="BI156" s="175">
        <f t="shared" si="145"/>
        <v>218874850198.73807</v>
      </c>
      <c r="BJ156" s="175">
        <f t="shared" si="145"/>
        <v>218574402607.46771</v>
      </c>
      <c r="BK156" s="175">
        <f t="shared" si="145"/>
        <v>218366291440.73892</v>
      </c>
      <c r="BL156" s="175">
        <f t="shared" si="145"/>
        <v>218158378422.81985</v>
      </c>
      <c r="BM156" s="175">
        <f t="shared" si="145"/>
        <v>217950663365.04721</v>
      </c>
      <c r="BN156" s="175">
        <f t="shared" si="145"/>
        <v>217743146078.93723</v>
      </c>
      <c r="BP156" s="97"/>
      <c r="BQ156" s="97"/>
    </row>
    <row r="157" spans="1:70" s="80" customFormat="1" hidden="1" outlineLevel="1">
      <c r="A157" s="292"/>
      <c r="D157" s="114" t="s">
        <v>273</v>
      </c>
      <c r="K157" s="104"/>
      <c r="L157" s="175">
        <f>SUM(L158,L159)</f>
        <v>6190551655.0500002</v>
      </c>
      <c r="M157" s="175">
        <f>SUM(M158,M159)</f>
        <v>5620817641.9499998</v>
      </c>
      <c r="N157" s="175">
        <f>SUM(N158,N159)</f>
        <v>6237086983.0500002</v>
      </c>
      <c r="O157" s="175">
        <f>SUM(O158,O159)</f>
        <v>6618006580.5</v>
      </c>
      <c r="P157" s="175">
        <f t="shared" ref="P157:AU157" si="146">SUM(P158,P159)</f>
        <v>10289403220.950001</v>
      </c>
      <c r="Q157" s="175">
        <f t="shared" si="146"/>
        <v>16503049388.700001</v>
      </c>
      <c r="R157" s="175">
        <f t="shared" si="146"/>
        <v>18492089546.700001</v>
      </c>
      <c r="S157" s="175">
        <f t="shared" si="146"/>
        <v>17547803221.200001</v>
      </c>
      <c r="T157" s="175">
        <f t="shared" si="146"/>
        <v>15707542983.299999</v>
      </c>
      <c r="U157" s="175">
        <f>SUM(U158,U159)</f>
        <v>14939706597.9</v>
      </c>
      <c r="V157" s="175">
        <f t="shared" si="146"/>
        <v>15619067743.65</v>
      </c>
      <c r="W157" s="175">
        <f t="shared" si="146"/>
        <v>19008817360.049999</v>
      </c>
      <c r="X157" s="175">
        <f t="shared" si="146"/>
        <v>24635274699.994381</v>
      </c>
      <c r="Y157" s="175">
        <f t="shared" si="146"/>
        <v>27773861545.994347</v>
      </c>
      <c r="Z157" s="175">
        <f t="shared" si="146"/>
        <v>30895703166.088886</v>
      </c>
      <c r="AA157" s="175">
        <f t="shared" si="146"/>
        <v>33905010933.97184</v>
      </c>
      <c r="AB157" s="175">
        <f t="shared" si="146"/>
        <v>36698856570.203079</v>
      </c>
      <c r="AC157" s="175">
        <f t="shared" si="146"/>
        <v>39172438231.849167</v>
      </c>
      <c r="AD157" s="175">
        <f t="shared" si="146"/>
        <v>41225158030.503456</v>
      </c>
      <c r="AE157" s="175">
        <f t="shared" si="146"/>
        <v>42767067379.779961</v>
      </c>
      <c r="AF157" s="175">
        <f t="shared" si="146"/>
        <v>43725141435.828613</v>
      </c>
      <c r="AG157" s="175">
        <f t="shared" si="146"/>
        <v>44048801284.519173</v>
      </c>
      <c r="AH157" s="175">
        <f t="shared" si="146"/>
        <v>44048801284.519173</v>
      </c>
      <c r="AI157" s="175">
        <f t="shared" si="146"/>
        <v>44048801284.519173</v>
      </c>
      <c r="AJ157" s="175">
        <f t="shared" si="146"/>
        <v>44048801284.519173</v>
      </c>
      <c r="AK157" s="175">
        <f t="shared" si="146"/>
        <v>44048801284.519173</v>
      </c>
      <c r="AL157" s="175">
        <f t="shared" si="146"/>
        <v>44048801284.519173</v>
      </c>
      <c r="AM157" s="175">
        <f t="shared" si="146"/>
        <v>44048801284.519173</v>
      </c>
      <c r="AN157" s="175">
        <f t="shared" si="146"/>
        <v>44048801284.519173</v>
      </c>
      <c r="AO157" s="175">
        <f t="shared" si="146"/>
        <v>44048801284.519173</v>
      </c>
      <c r="AP157" s="175">
        <f t="shared" si="146"/>
        <v>44048801284.519173</v>
      </c>
      <c r="AQ157" s="175">
        <f t="shared" si="146"/>
        <v>44048801284.519173</v>
      </c>
      <c r="AR157" s="175">
        <f t="shared" si="146"/>
        <v>44048801284.519173</v>
      </c>
      <c r="AS157" s="175">
        <f t="shared" si="146"/>
        <v>44048801284.519173</v>
      </c>
      <c r="AT157" s="175">
        <f t="shared" si="146"/>
        <v>44048801284.519173</v>
      </c>
      <c r="AU157" s="175">
        <f t="shared" si="146"/>
        <v>44048801284.519173</v>
      </c>
      <c r="AV157" s="175">
        <f t="shared" ref="AV157:BM157" si="147">SUM(AV158,AV159)</f>
        <v>44048801284.519173</v>
      </c>
      <c r="AW157" s="175">
        <f t="shared" si="147"/>
        <v>44048801284.519173</v>
      </c>
      <c r="AX157" s="175">
        <f t="shared" si="147"/>
        <v>44048801284.519173</v>
      </c>
      <c r="AY157" s="175">
        <f t="shared" si="147"/>
        <v>44048801284.519173</v>
      </c>
      <c r="AZ157" s="175">
        <f t="shared" si="147"/>
        <v>44048801284.519173</v>
      </c>
      <c r="BA157" s="175">
        <f t="shared" si="147"/>
        <v>44048801284.519173</v>
      </c>
      <c r="BB157" s="175">
        <f t="shared" si="147"/>
        <v>44048801284.519173</v>
      </c>
      <c r="BC157" s="175">
        <f t="shared" si="147"/>
        <v>44048801284.519173</v>
      </c>
      <c r="BD157" s="175">
        <f t="shared" si="147"/>
        <v>44048801284.519173</v>
      </c>
      <c r="BE157" s="175">
        <f t="shared" si="147"/>
        <v>44048801284.519173</v>
      </c>
      <c r="BF157" s="175">
        <f t="shared" si="147"/>
        <v>44048801284.519173</v>
      </c>
      <c r="BG157" s="175">
        <f t="shared" si="147"/>
        <v>44048801284.519173</v>
      </c>
      <c r="BH157" s="175">
        <f t="shared" si="147"/>
        <v>44048801284.519173</v>
      </c>
      <c r="BI157" s="175">
        <f t="shared" si="147"/>
        <v>44048801284.519173</v>
      </c>
      <c r="BJ157" s="175">
        <f t="shared" si="147"/>
        <v>44048801284.519173</v>
      </c>
      <c r="BK157" s="175">
        <f t="shared" si="147"/>
        <v>44048801284.519173</v>
      </c>
      <c r="BL157" s="175">
        <f t="shared" si="147"/>
        <v>44048801284.519173</v>
      </c>
      <c r="BM157" s="175">
        <f t="shared" si="147"/>
        <v>44048801284.519173</v>
      </c>
      <c r="BN157" s="175">
        <f>SUM(BN158,BN159)</f>
        <v>44048801284.519173</v>
      </c>
      <c r="BP157"/>
      <c r="BQ157"/>
      <c r="BR157"/>
    </row>
    <row r="158" spans="1:70" s="80" customFormat="1" hidden="1" outlineLevel="1">
      <c r="A158" s="292"/>
      <c r="E158" s="80" t="s">
        <v>274</v>
      </c>
      <c r="K158" s="104"/>
      <c r="L158" s="193">
        <f t="shared" ref="L158:U158" si="148">L159*L161</f>
        <v>294788174.05000001</v>
      </c>
      <c r="M158" s="193">
        <f t="shared" si="148"/>
        <v>267657982.95000002</v>
      </c>
      <c r="N158" s="193">
        <f t="shared" si="148"/>
        <v>297004142.05000001</v>
      </c>
      <c r="O158" s="193">
        <f t="shared" si="148"/>
        <v>315143170.5</v>
      </c>
      <c r="P158" s="193">
        <f t="shared" si="148"/>
        <v>489971581.95000005</v>
      </c>
      <c r="Q158" s="193">
        <f t="shared" si="148"/>
        <v>785859494.70000005</v>
      </c>
      <c r="R158" s="193">
        <f t="shared" si="148"/>
        <v>880575692.70000005</v>
      </c>
      <c r="S158" s="193">
        <f t="shared" si="148"/>
        <v>835609677.20000005</v>
      </c>
      <c r="T158" s="193">
        <f t="shared" si="148"/>
        <v>747978237.30000007</v>
      </c>
      <c r="U158" s="193">
        <f t="shared" si="148"/>
        <v>711414599.9000001</v>
      </c>
      <c r="V158" s="193">
        <f>V159*V161</f>
        <v>743765130.6500001</v>
      </c>
      <c r="W158" s="193">
        <f>W159*W161</f>
        <v>905181779.05000007</v>
      </c>
      <c r="X158" s="193">
        <f t="shared" ref="X158:BN158" si="149">X159*X161</f>
        <v>1173108319.0473516</v>
      </c>
      <c r="Y158" s="193">
        <f t="shared" si="149"/>
        <v>1322564835.5235405</v>
      </c>
      <c r="Z158" s="193">
        <f t="shared" si="149"/>
        <v>1471223960.289947</v>
      </c>
      <c r="AA158" s="193">
        <f t="shared" si="149"/>
        <v>1614524330.1891353</v>
      </c>
      <c r="AB158" s="193">
        <f t="shared" si="149"/>
        <v>1747564598.581099</v>
      </c>
      <c r="AC158" s="193">
        <f t="shared" si="149"/>
        <v>1865354201.5166273</v>
      </c>
      <c r="AD158" s="193">
        <f t="shared" si="149"/>
        <v>1963102763.3573074</v>
      </c>
      <c r="AE158" s="193">
        <f t="shared" si="149"/>
        <v>2036527018.08476</v>
      </c>
      <c r="AF158" s="193">
        <f t="shared" si="149"/>
        <v>2082149592.1823151</v>
      </c>
      <c r="AG158" s="193">
        <f t="shared" si="149"/>
        <v>2097561965.9294846</v>
      </c>
      <c r="AH158" s="193">
        <f t="shared" si="149"/>
        <v>2097561965.9294846</v>
      </c>
      <c r="AI158" s="193">
        <f t="shared" si="149"/>
        <v>2097561965.9294846</v>
      </c>
      <c r="AJ158" s="193">
        <f t="shared" si="149"/>
        <v>2097561965.9294846</v>
      </c>
      <c r="AK158" s="193">
        <f t="shared" si="149"/>
        <v>2097561965.9294846</v>
      </c>
      <c r="AL158" s="193">
        <f t="shared" si="149"/>
        <v>2097561965.9294846</v>
      </c>
      <c r="AM158" s="193">
        <f t="shared" si="149"/>
        <v>2097561965.9294846</v>
      </c>
      <c r="AN158" s="193">
        <f t="shared" si="149"/>
        <v>2097561965.9294846</v>
      </c>
      <c r="AO158" s="193">
        <f t="shared" si="149"/>
        <v>2097561965.9294846</v>
      </c>
      <c r="AP158" s="193">
        <f t="shared" si="149"/>
        <v>2097561965.9294846</v>
      </c>
      <c r="AQ158" s="193">
        <f t="shared" si="149"/>
        <v>2097561965.9294846</v>
      </c>
      <c r="AR158" s="193">
        <f t="shared" si="149"/>
        <v>2097561965.9294846</v>
      </c>
      <c r="AS158" s="193">
        <f t="shared" si="149"/>
        <v>2097561965.9294846</v>
      </c>
      <c r="AT158" s="193">
        <f t="shared" si="149"/>
        <v>2097561965.9294846</v>
      </c>
      <c r="AU158" s="193">
        <f t="shared" si="149"/>
        <v>2097561965.9294846</v>
      </c>
      <c r="AV158" s="193">
        <f t="shared" si="149"/>
        <v>2097561965.9294846</v>
      </c>
      <c r="AW158" s="193">
        <f t="shared" si="149"/>
        <v>2097561965.9294846</v>
      </c>
      <c r="AX158" s="193">
        <f t="shared" si="149"/>
        <v>2097561965.9294846</v>
      </c>
      <c r="AY158" s="193">
        <f t="shared" si="149"/>
        <v>2097561965.9294846</v>
      </c>
      <c r="AZ158" s="193">
        <f t="shared" si="149"/>
        <v>2097561965.9294846</v>
      </c>
      <c r="BA158" s="193">
        <f t="shared" si="149"/>
        <v>2097561965.9294846</v>
      </c>
      <c r="BB158" s="193">
        <f t="shared" si="149"/>
        <v>2097561965.9294846</v>
      </c>
      <c r="BC158" s="193">
        <f t="shared" si="149"/>
        <v>2097561965.9294846</v>
      </c>
      <c r="BD158" s="193">
        <f t="shared" si="149"/>
        <v>2097561965.9294846</v>
      </c>
      <c r="BE158" s="193">
        <f t="shared" si="149"/>
        <v>2097561965.9294846</v>
      </c>
      <c r="BF158" s="193">
        <f t="shared" si="149"/>
        <v>2097561965.9294846</v>
      </c>
      <c r="BG158" s="193">
        <f t="shared" si="149"/>
        <v>2097561965.9294846</v>
      </c>
      <c r="BH158" s="193">
        <f t="shared" si="149"/>
        <v>2097561965.9294846</v>
      </c>
      <c r="BI158" s="193">
        <f t="shared" si="149"/>
        <v>2097561965.9294846</v>
      </c>
      <c r="BJ158" s="193">
        <f t="shared" si="149"/>
        <v>2097561965.9294846</v>
      </c>
      <c r="BK158" s="193">
        <f t="shared" si="149"/>
        <v>2097561965.9294846</v>
      </c>
      <c r="BL158" s="193">
        <f t="shared" si="149"/>
        <v>2097561965.9294846</v>
      </c>
      <c r="BM158" s="193">
        <f t="shared" si="149"/>
        <v>2097561965.9294846</v>
      </c>
      <c r="BN158" s="193">
        <f t="shared" si="149"/>
        <v>2097561965.9294846</v>
      </c>
      <c r="BP158"/>
      <c r="BQ158"/>
      <c r="BR158"/>
    </row>
    <row r="159" spans="1:70" s="80" customFormat="1" hidden="1" outlineLevel="1">
      <c r="A159" s="292"/>
      <c r="E159" s="80" t="s">
        <v>275</v>
      </c>
      <c r="K159" s="104"/>
      <c r="L159" s="186">
        <f>L717</f>
        <v>5895763481</v>
      </c>
      <c r="M159" s="186">
        <f t="shared" ref="M159:X159" si="150">M717</f>
        <v>5353159659</v>
      </c>
      <c r="N159" s="186">
        <f t="shared" si="150"/>
        <v>5940082841</v>
      </c>
      <c r="O159" s="186">
        <f t="shared" si="150"/>
        <v>6302863410</v>
      </c>
      <c r="P159" s="186">
        <f t="shared" si="150"/>
        <v>9799431639</v>
      </c>
      <c r="Q159" s="186">
        <f t="shared" si="150"/>
        <v>15717189894</v>
      </c>
      <c r="R159" s="186">
        <f t="shared" si="150"/>
        <v>17611513854</v>
      </c>
      <c r="S159" s="186">
        <f t="shared" si="150"/>
        <v>16712193544</v>
      </c>
      <c r="T159" s="186">
        <f t="shared" si="150"/>
        <v>14959564746</v>
      </c>
      <c r="U159" s="186">
        <f t="shared" si="150"/>
        <v>14228291998</v>
      </c>
      <c r="V159" s="186">
        <f t="shared" si="150"/>
        <v>14875302613</v>
      </c>
      <c r="W159" s="186">
        <f t="shared" si="150"/>
        <v>18103635581</v>
      </c>
      <c r="X159" s="186">
        <f t="shared" si="150"/>
        <v>23462166380.947029</v>
      </c>
      <c r="Y159" s="175">
        <f>X159*(1+Y160)</f>
        <v>26451296710.470806</v>
      </c>
      <c r="Z159" s="175">
        <f t="shared" ref="Z159:AG159" si="151">Y159*(1+Z160)</f>
        <v>29424479205.798939</v>
      </c>
      <c r="AA159" s="175">
        <f t="shared" si="151"/>
        <v>32290486603.782703</v>
      </c>
      <c r="AB159" s="175">
        <f t="shared" si="151"/>
        <v>34951291971.621979</v>
      </c>
      <c r="AC159" s="175">
        <f t="shared" si="151"/>
        <v>37307084030.332542</v>
      </c>
      <c r="AD159" s="175">
        <f t="shared" si="151"/>
        <v>39262055267.146149</v>
      </c>
      <c r="AE159" s="175">
        <f t="shared" si="151"/>
        <v>40730540361.695198</v>
      </c>
      <c r="AF159" s="175">
        <f t="shared" si="151"/>
        <v>41642991843.646301</v>
      </c>
      <c r="AG159" s="175">
        <f t="shared" si="151"/>
        <v>41951239318.589691</v>
      </c>
      <c r="AH159" s="186">
        <f>AG159</f>
        <v>41951239318.589691</v>
      </c>
      <c r="AI159" s="186">
        <f>AH159</f>
        <v>41951239318.589691</v>
      </c>
      <c r="AJ159" s="186">
        <f t="shared" ref="AJ159:BN159" si="152">AI159</f>
        <v>41951239318.589691</v>
      </c>
      <c r="AK159" s="186">
        <f t="shared" si="152"/>
        <v>41951239318.589691</v>
      </c>
      <c r="AL159" s="186">
        <f t="shared" si="152"/>
        <v>41951239318.589691</v>
      </c>
      <c r="AM159" s="186">
        <f t="shared" si="152"/>
        <v>41951239318.589691</v>
      </c>
      <c r="AN159" s="186">
        <f t="shared" si="152"/>
        <v>41951239318.589691</v>
      </c>
      <c r="AO159" s="186">
        <f t="shared" si="152"/>
        <v>41951239318.589691</v>
      </c>
      <c r="AP159" s="186">
        <f t="shared" si="152"/>
        <v>41951239318.589691</v>
      </c>
      <c r="AQ159" s="186">
        <f t="shared" si="152"/>
        <v>41951239318.589691</v>
      </c>
      <c r="AR159" s="186">
        <f t="shared" si="152"/>
        <v>41951239318.589691</v>
      </c>
      <c r="AS159" s="186">
        <f t="shared" si="152"/>
        <v>41951239318.589691</v>
      </c>
      <c r="AT159" s="186">
        <f t="shared" si="152"/>
        <v>41951239318.589691</v>
      </c>
      <c r="AU159" s="186">
        <f t="shared" si="152"/>
        <v>41951239318.589691</v>
      </c>
      <c r="AV159" s="186">
        <f t="shared" si="152"/>
        <v>41951239318.589691</v>
      </c>
      <c r="AW159" s="186">
        <f t="shared" si="152"/>
        <v>41951239318.589691</v>
      </c>
      <c r="AX159" s="186">
        <f t="shared" si="152"/>
        <v>41951239318.589691</v>
      </c>
      <c r="AY159" s="186">
        <f t="shared" si="152"/>
        <v>41951239318.589691</v>
      </c>
      <c r="AZ159" s="186">
        <f t="shared" si="152"/>
        <v>41951239318.589691</v>
      </c>
      <c r="BA159" s="186">
        <f t="shared" si="152"/>
        <v>41951239318.589691</v>
      </c>
      <c r="BB159" s="186">
        <f t="shared" si="152"/>
        <v>41951239318.589691</v>
      </c>
      <c r="BC159" s="186">
        <f t="shared" si="152"/>
        <v>41951239318.589691</v>
      </c>
      <c r="BD159" s="186">
        <f t="shared" si="152"/>
        <v>41951239318.589691</v>
      </c>
      <c r="BE159" s="186">
        <f t="shared" si="152"/>
        <v>41951239318.589691</v>
      </c>
      <c r="BF159" s="186">
        <f t="shared" si="152"/>
        <v>41951239318.589691</v>
      </c>
      <c r="BG159" s="186">
        <f t="shared" si="152"/>
        <v>41951239318.589691</v>
      </c>
      <c r="BH159" s="186">
        <f t="shared" si="152"/>
        <v>41951239318.589691</v>
      </c>
      <c r="BI159" s="186">
        <f t="shared" si="152"/>
        <v>41951239318.589691</v>
      </c>
      <c r="BJ159" s="186">
        <f t="shared" si="152"/>
        <v>41951239318.589691</v>
      </c>
      <c r="BK159" s="186">
        <f t="shared" si="152"/>
        <v>41951239318.589691</v>
      </c>
      <c r="BL159" s="186">
        <f t="shared" si="152"/>
        <v>41951239318.589691</v>
      </c>
      <c r="BM159" s="186">
        <f t="shared" si="152"/>
        <v>41951239318.589691</v>
      </c>
      <c r="BN159" s="186">
        <f t="shared" si="152"/>
        <v>41951239318.589691</v>
      </c>
      <c r="BP159"/>
      <c r="BQ159"/>
      <c r="BR159"/>
    </row>
    <row r="160" spans="1:70" s="80" customFormat="1" hidden="1" outlineLevel="1">
      <c r="A160" s="292"/>
      <c r="E160" s="83" t="s">
        <v>239</v>
      </c>
      <c r="K160" s="104"/>
      <c r="L160" s="104"/>
      <c r="M160" s="256">
        <f>M159/L159-1</f>
        <v>-9.2032834042380385E-2</v>
      </c>
      <c r="N160" s="256">
        <f t="shared" ref="N160:X160" si="153">N159/M159-1</f>
        <v>0.1096405150205515</v>
      </c>
      <c r="O160" s="256">
        <f t="shared" si="153"/>
        <v>6.1073318118729514E-2</v>
      </c>
      <c r="P160" s="256">
        <f t="shared" si="153"/>
        <v>0.55475868689339092</v>
      </c>
      <c r="Q160" s="256">
        <f t="shared" si="153"/>
        <v>0.60388790625860089</v>
      </c>
      <c r="R160" s="256">
        <f t="shared" si="153"/>
        <v>0.12052561385182181</v>
      </c>
      <c r="S160" s="256">
        <f t="shared" si="153"/>
        <v>-5.1064338787420227E-2</v>
      </c>
      <c r="T160" s="256">
        <f t="shared" si="153"/>
        <v>-0.10487126022001025</v>
      </c>
      <c r="U160" s="256">
        <f t="shared" si="153"/>
        <v>-4.888329041762618E-2</v>
      </c>
      <c r="V160" s="256">
        <f t="shared" si="153"/>
        <v>4.5473526625047223E-2</v>
      </c>
      <c r="W160" s="256">
        <f t="shared" si="153"/>
        <v>0.21702637263854085</v>
      </c>
      <c r="X160" s="256">
        <f t="shared" si="153"/>
        <v>0.29599197221860107</v>
      </c>
      <c r="Y160" s="285">
        <f>AVERAGE(U160:X160)</f>
        <v>0.12740214526614074</v>
      </c>
      <c r="Z160" s="285">
        <f>Y160-1.5%</f>
        <v>0.11240214526614074</v>
      </c>
      <c r="AA160" s="285">
        <f t="shared" ref="AA160:AG160" si="154">Z160-1.5%</f>
        <v>9.7402145266140744E-2</v>
      </c>
      <c r="AB160" s="285">
        <f t="shared" si="154"/>
        <v>8.2402145266140744E-2</v>
      </c>
      <c r="AC160" s="285">
        <f t="shared" si="154"/>
        <v>6.7402145266140745E-2</v>
      </c>
      <c r="AD160" s="285">
        <f t="shared" si="154"/>
        <v>5.2402145266140746E-2</v>
      </c>
      <c r="AE160" s="285">
        <f t="shared" si="154"/>
        <v>3.7402145266140746E-2</v>
      </c>
      <c r="AF160" s="285">
        <f t="shared" si="154"/>
        <v>2.2402145266140747E-2</v>
      </c>
      <c r="AG160" s="285">
        <f t="shared" si="154"/>
        <v>7.4021452661407472E-3</v>
      </c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P160"/>
      <c r="BQ160"/>
      <c r="BR160"/>
    </row>
    <row r="161" spans="1:71" s="249" customFormat="1" hidden="1" outlineLevel="1">
      <c r="A161" s="300"/>
      <c r="D161" s="250"/>
      <c r="E161" s="251" t="s">
        <v>518</v>
      </c>
      <c r="L161" s="252">
        <v>0.05</v>
      </c>
      <c r="M161" s="172">
        <f>L161</f>
        <v>0.05</v>
      </c>
      <c r="N161" s="172">
        <f t="shared" ref="N161:BN161" si="155">M161</f>
        <v>0.05</v>
      </c>
      <c r="O161" s="172">
        <f t="shared" si="155"/>
        <v>0.05</v>
      </c>
      <c r="P161" s="172">
        <f t="shared" si="155"/>
        <v>0.05</v>
      </c>
      <c r="Q161" s="172">
        <f t="shared" si="155"/>
        <v>0.05</v>
      </c>
      <c r="R161" s="172">
        <f t="shared" si="155"/>
        <v>0.05</v>
      </c>
      <c r="S161" s="172">
        <f t="shared" si="155"/>
        <v>0.05</v>
      </c>
      <c r="T161" s="172">
        <f t="shared" si="155"/>
        <v>0.05</v>
      </c>
      <c r="U161" s="172">
        <f t="shared" si="155"/>
        <v>0.05</v>
      </c>
      <c r="V161" s="172">
        <f t="shared" si="155"/>
        <v>0.05</v>
      </c>
      <c r="W161" s="172">
        <f t="shared" si="155"/>
        <v>0.05</v>
      </c>
      <c r="X161" s="172">
        <f t="shared" si="155"/>
        <v>0.05</v>
      </c>
      <c r="Y161" s="172">
        <f t="shared" si="155"/>
        <v>0.05</v>
      </c>
      <c r="Z161" s="172">
        <f t="shared" si="155"/>
        <v>0.05</v>
      </c>
      <c r="AA161" s="172">
        <f t="shared" si="155"/>
        <v>0.05</v>
      </c>
      <c r="AB161" s="172">
        <f t="shared" si="155"/>
        <v>0.05</v>
      </c>
      <c r="AC161" s="172">
        <f t="shared" si="155"/>
        <v>0.05</v>
      </c>
      <c r="AD161" s="172">
        <f t="shared" si="155"/>
        <v>0.05</v>
      </c>
      <c r="AE161" s="172">
        <f t="shared" si="155"/>
        <v>0.05</v>
      </c>
      <c r="AF161" s="172">
        <f t="shared" si="155"/>
        <v>0.05</v>
      </c>
      <c r="AG161" s="172">
        <f t="shared" si="155"/>
        <v>0.05</v>
      </c>
      <c r="AH161" s="172">
        <f t="shared" si="155"/>
        <v>0.05</v>
      </c>
      <c r="AI161" s="172">
        <f t="shared" si="155"/>
        <v>0.05</v>
      </c>
      <c r="AJ161" s="172">
        <f t="shared" si="155"/>
        <v>0.05</v>
      </c>
      <c r="AK161" s="172">
        <f t="shared" si="155"/>
        <v>0.05</v>
      </c>
      <c r="AL161" s="172">
        <f t="shared" si="155"/>
        <v>0.05</v>
      </c>
      <c r="AM161" s="172">
        <f t="shared" si="155"/>
        <v>0.05</v>
      </c>
      <c r="AN161" s="172">
        <f t="shared" si="155"/>
        <v>0.05</v>
      </c>
      <c r="AO161" s="172">
        <f t="shared" si="155"/>
        <v>0.05</v>
      </c>
      <c r="AP161" s="172">
        <f t="shared" si="155"/>
        <v>0.05</v>
      </c>
      <c r="AQ161" s="172">
        <f t="shared" si="155"/>
        <v>0.05</v>
      </c>
      <c r="AR161" s="172">
        <f t="shared" si="155"/>
        <v>0.05</v>
      </c>
      <c r="AS161" s="172">
        <f t="shared" si="155"/>
        <v>0.05</v>
      </c>
      <c r="AT161" s="172">
        <f t="shared" si="155"/>
        <v>0.05</v>
      </c>
      <c r="AU161" s="172">
        <f t="shared" si="155"/>
        <v>0.05</v>
      </c>
      <c r="AV161" s="172">
        <f t="shared" si="155"/>
        <v>0.05</v>
      </c>
      <c r="AW161" s="172">
        <f t="shared" si="155"/>
        <v>0.05</v>
      </c>
      <c r="AX161" s="172">
        <f t="shared" si="155"/>
        <v>0.05</v>
      </c>
      <c r="AY161" s="172">
        <f t="shared" si="155"/>
        <v>0.05</v>
      </c>
      <c r="AZ161" s="172">
        <f t="shared" si="155"/>
        <v>0.05</v>
      </c>
      <c r="BA161" s="172">
        <f t="shared" si="155"/>
        <v>0.05</v>
      </c>
      <c r="BB161" s="172">
        <f t="shared" si="155"/>
        <v>0.05</v>
      </c>
      <c r="BC161" s="172">
        <f t="shared" si="155"/>
        <v>0.05</v>
      </c>
      <c r="BD161" s="172">
        <f t="shared" si="155"/>
        <v>0.05</v>
      </c>
      <c r="BE161" s="172">
        <f t="shared" si="155"/>
        <v>0.05</v>
      </c>
      <c r="BF161" s="172">
        <f t="shared" si="155"/>
        <v>0.05</v>
      </c>
      <c r="BG161" s="172">
        <f t="shared" si="155"/>
        <v>0.05</v>
      </c>
      <c r="BH161" s="172">
        <f t="shared" si="155"/>
        <v>0.05</v>
      </c>
      <c r="BI161" s="172">
        <f t="shared" si="155"/>
        <v>0.05</v>
      </c>
      <c r="BJ161" s="172">
        <f t="shared" si="155"/>
        <v>0.05</v>
      </c>
      <c r="BK161" s="172">
        <f t="shared" si="155"/>
        <v>0.05</v>
      </c>
      <c r="BL161" s="172">
        <f t="shared" si="155"/>
        <v>0.05</v>
      </c>
      <c r="BM161" s="172">
        <f t="shared" si="155"/>
        <v>0.05</v>
      </c>
      <c r="BN161" s="172">
        <f t="shared" si="155"/>
        <v>0.05</v>
      </c>
    </row>
    <row r="162" spans="1:71" s="80" customFormat="1" hidden="1" outlineLevel="1">
      <c r="A162" s="292"/>
      <c r="K162" s="104"/>
      <c r="L162" s="81"/>
      <c r="AH162" s="269"/>
      <c r="BP162" s="97"/>
      <c r="BQ162" s="97"/>
    </row>
    <row r="163" spans="1:71" s="81" customFormat="1" hidden="1" outlineLevel="1">
      <c r="A163" s="292"/>
      <c r="D163" s="81" t="s">
        <v>467</v>
      </c>
      <c r="J163" s="164" t="s">
        <v>470</v>
      </c>
      <c r="K163" s="140"/>
      <c r="L163" s="194"/>
      <c r="M163" s="230">
        <f t="shared" ref="M163:X163" si="156">M155/AVERAGE(L34:M34)</f>
        <v>8862.8607225508404</v>
      </c>
      <c r="N163" s="230">
        <f t="shared" si="156"/>
        <v>9625.4662651881827</v>
      </c>
      <c r="O163" s="230">
        <f t="shared" si="156"/>
        <v>8998.6499574987865</v>
      </c>
      <c r="P163" s="230">
        <f t="shared" si="156"/>
        <v>8169.0021603242476</v>
      </c>
      <c r="Q163" s="230">
        <f t="shared" si="156"/>
        <v>7601.3019046527825</v>
      </c>
      <c r="R163" s="230">
        <f t="shared" si="156"/>
        <v>7152.5866509569105</v>
      </c>
      <c r="S163" s="230">
        <f t="shared" si="156"/>
        <v>6607.3046752021382</v>
      </c>
      <c r="T163" s="230">
        <f t="shared" si="156"/>
        <v>5959.9028427789954</v>
      </c>
      <c r="U163" s="230">
        <f t="shared" si="156"/>
        <v>5540.6131327648709</v>
      </c>
      <c r="V163" s="230">
        <f t="shared" si="156"/>
        <v>5022.5349915851793</v>
      </c>
      <c r="W163" s="230">
        <f t="shared" si="156"/>
        <v>4759.2023361015717</v>
      </c>
      <c r="X163" s="230">
        <f t="shared" si="156"/>
        <v>4608.4854149718403</v>
      </c>
      <c r="Y163" s="175">
        <f t="shared" ref="Y163:BN163" si="157">X163*(1+Y165)</f>
        <v>4485.5839035957069</v>
      </c>
      <c r="Z163" s="175">
        <f t="shared" si="157"/>
        <v>4388.3879138428911</v>
      </c>
      <c r="AA163" s="175">
        <f t="shared" si="157"/>
        <v>4315.2399574537803</v>
      </c>
      <c r="AB163" s="175">
        <f t="shared" si="157"/>
        <v>4264.8874694373399</v>
      </c>
      <c r="AC163" s="175">
        <f t="shared" si="157"/>
        <v>4215.1225207175421</v>
      </c>
      <c r="AD163" s="175">
        <f t="shared" si="157"/>
        <v>4165.9382555770489</v>
      </c>
      <c r="AE163" s="175">
        <f t="shared" si="157"/>
        <v>4117.3278982946358</v>
      </c>
      <c r="AF163" s="175">
        <f t="shared" si="157"/>
        <v>4069.2847522117549</v>
      </c>
      <c r="AG163" s="175">
        <f t="shared" si="157"/>
        <v>4021.8021988099908</v>
      </c>
      <c r="AH163" s="175">
        <f t="shared" si="157"/>
        <v>4021.8021988099908</v>
      </c>
      <c r="AI163" s="175">
        <f t="shared" si="157"/>
        <v>4021.8021988099908</v>
      </c>
      <c r="AJ163" s="175">
        <f t="shared" si="157"/>
        <v>4021.8021988099908</v>
      </c>
      <c r="AK163" s="175">
        <f t="shared" si="157"/>
        <v>4021.8021988099908</v>
      </c>
      <c r="AL163" s="175">
        <f t="shared" si="157"/>
        <v>4021.8021988099908</v>
      </c>
      <c r="AM163" s="175">
        <f t="shared" si="157"/>
        <v>4021.8021988099908</v>
      </c>
      <c r="AN163" s="175">
        <f t="shared" si="157"/>
        <v>4021.8021988099908</v>
      </c>
      <c r="AO163" s="175">
        <f t="shared" si="157"/>
        <v>4021.8021988099908</v>
      </c>
      <c r="AP163" s="175">
        <f t="shared" si="157"/>
        <v>4021.8021988099908</v>
      </c>
      <c r="AQ163" s="175">
        <f t="shared" si="157"/>
        <v>4021.8021988099908</v>
      </c>
      <c r="AR163" s="175">
        <f t="shared" si="157"/>
        <v>4021.8021988099908</v>
      </c>
      <c r="AS163" s="175">
        <f t="shared" si="157"/>
        <v>4021.8021988099908</v>
      </c>
      <c r="AT163" s="175">
        <f t="shared" si="157"/>
        <v>4021.8021988099908</v>
      </c>
      <c r="AU163" s="175">
        <f t="shared" si="157"/>
        <v>4021.8021988099908</v>
      </c>
      <c r="AV163" s="175">
        <f t="shared" si="157"/>
        <v>4021.8021988099908</v>
      </c>
      <c r="AW163" s="175">
        <f t="shared" si="157"/>
        <v>4021.8021988099908</v>
      </c>
      <c r="AX163" s="175">
        <f t="shared" si="157"/>
        <v>4021.8021988099908</v>
      </c>
      <c r="AY163" s="175">
        <f t="shared" si="157"/>
        <v>4021.8021988099908</v>
      </c>
      <c r="AZ163" s="175">
        <f t="shared" si="157"/>
        <v>4021.8021988099908</v>
      </c>
      <c r="BA163" s="175">
        <f t="shared" si="157"/>
        <v>4021.8021988099908</v>
      </c>
      <c r="BB163" s="175">
        <f t="shared" si="157"/>
        <v>4021.8021988099908</v>
      </c>
      <c r="BC163" s="175">
        <f t="shared" si="157"/>
        <v>4021.8021988099908</v>
      </c>
      <c r="BD163" s="175">
        <f t="shared" si="157"/>
        <v>4021.8021988099908</v>
      </c>
      <c r="BE163" s="175">
        <f t="shared" si="157"/>
        <v>4021.8021988099908</v>
      </c>
      <c r="BF163" s="175">
        <f t="shared" si="157"/>
        <v>4021.8021988099908</v>
      </c>
      <c r="BG163" s="175">
        <f t="shared" si="157"/>
        <v>4021.8021988099908</v>
      </c>
      <c r="BH163" s="175">
        <f t="shared" si="157"/>
        <v>4021.8021988099908</v>
      </c>
      <c r="BI163" s="175">
        <f t="shared" si="157"/>
        <v>4021.8021988099908</v>
      </c>
      <c r="BJ163" s="175">
        <f t="shared" si="157"/>
        <v>4021.8021988099908</v>
      </c>
      <c r="BK163" s="175">
        <f t="shared" si="157"/>
        <v>4021.8021988099908</v>
      </c>
      <c r="BL163" s="175">
        <f t="shared" si="157"/>
        <v>4021.8021988099908</v>
      </c>
      <c r="BM163" s="175">
        <f t="shared" si="157"/>
        <v>4021.8021988099908</v>
      </c>
      <c r="BN163" s="175">
        <f t="shared" si="157"/>
        <v>4021.8021988099908</v>
      </c>
      <c r="BP163" s="23"/>
      <c r="BQ163" s="23"/>
      <c r="BR163" s="23"/>
      <c r="BS163" s="23"/>
    </row>
    <row r="164" spans="1:71" s="254" customFormat="1" hidden="1" outlineLevel="1">
      <c r="A164" s="292"/>
      <c r="E164" s="64" t="s">
        <v>566</v>
      </c>
      <c r="J164" s="164" t="s">
        <v>119</v>
      </c>
      <c r="N164" s="271">
        <f t="shared" ref="N164:U164" si="158">N163/M163-1</f>
        <v>8.6045078052163548E-2</v>
      </c>
      <c r="O164" s="271">
        <f t="shared" si="158"/>
        <v>-6.5120617580507578E-2</v>
      </c>
      <c r="P164" s="271">
        <f t="shared" si="158"/>
        <v>-9.2196918548117734E-2</v>
      </c>
      <c r="Q164" s="271">
        <f t="shared" si="158"/>
        <v>-6.949444308249908E-2</v>
      </c>
      <c r="R164" s="271">
        <f t="shared" si="158"/>
        <v>-5.9031368484550262E-2</v>
      </c>
      <c r="S164" s="271">
        <f t="shared" si="158"/>
        <v>-7.6235633675520997E-2</v>
      </c>
      <c r="T164" s="271">
        <f t="shared" si="158"/>
        <v>-9.7982742471813822E-2</v>
      </c>
      <c r="U164" s="271">
        <f t="shared" si="158"/>
        <v>-7.0351769328276026E-2</v>
      </c>
      <c r="V164" s="271">
        <f>V163/U163-1</f>
        <v>-9.3505561345908483E-2</v>
      </c>
      <c r="W164" s="271">
        <f>W163/V163-1</f>
        <v>-5.2430228146702507E-2</v>
      </c>
      <c r="X164" s="271">
        <f>X163/W163-1</f>
        <v>-3.1668525623810506E-2</v>
      </c>
      <c r="Y164" s="120">
        <f>X164+0.5%</f>
        <v>-2.6668525623810505E-2</v>
      </c>
      <c r="Z164" s="120">
        <f>Y164+0.5%</f>
        <v>-2.1668525623810504E-2</v>
      </c>
      <c r="AA164" s="120">
        <f>Z164+0.5%</f>
        <v>-1.6668525623810503E-2</v>
      </c>
      <c r="AB164" s="120">
        <f>AA164+0.5%</f>
        <v>-1.1668525623810502E-2</v>
      </c>
      <c r="AC164" s="188">
        <f>AB164</f>
        <v>-1.1668525623810502E-2</v>
      </c>
      <c r="AD164" s="188">
        <f t="shared" ref="AD164:AG164" si="159">AC164</f>
        <v>-1.1668525623810502E-2</v>
      </c>
      <c r="AE164" s="188">
        <f t="shared" si="159"/>
        <v>-1.1668525623810502E-2</v>
      </c>
      <c r="AF164" s="188">
        <f t="shared" si="159"/>
        <v>-1.1668525623810502E-2</v>
      </c>
      <c r="AG164" s="188">
        <f t="shared" si="159"/>
        <v>-1.1668525623810502E-2</v>
      </c>
    </row>
    <row r="165" spans="1:71" s="81" customFormat="1" hidden="1" outlineLevel="1">
      <c r="A165" s="294"/>
      <c r="E165" s="64" t="s">
        <v>567</v>
      </c>
      <c r="I165" s="81" t="s">
        <v>225</v>
      </c>
      <c r="J165" s="164" t="s">
        <v>119</v>
      </c>
      <c r="K165" s="140"/>
      <c r="L165" s="195"/>
      <c r="M165" s="195"/>
      <c r="N165" s="195">
        <f>N163/M163-1</f>
        <v>8.6045078052163548E-2</v>
      </c>
      <c r="O165" s="195">
        <f t="shared" ref="O165:X165" si="160">O163/N163-1</f>
        <v>-6.5120617580507578E-2</v>
      </c>
      <c r="P165" s="195">
        <f t="shared" si="160"/>
        <v>-9.2196918548117734E-2</v>
      </c>
      <c r="Q165" s="195">
        <f t="shared" si="160"/>
        <v>-6.949444308249908E-2</v>
      </c>
      <c r="R165" s="195">
        <f t="shared" si="160"/>
        <v>-5.9031368484550262E-2</v>
      </c>
      <c r="S165" s="195">
        <f t="shared" si="160"/>
        <v>-7.6235633675520997E-2</v>
      </c>
      <c r="T165" s="195">
        <f t="shared" si="160"/>
        <v>-9.7982742471813822E-2</v>
      </c>
      <c r="U165" s="195">
        <f t="shared" si="160"/>
        <v>-7.0351769328276026E-2</v>
      </c>
      <c r="V165" s="195">
        <f t="shared" si="160"/>
        <v>-9.3505561345908483E-2</v>
      </c>
      <c r="W165" s="195">
        <f t="shared" si="160"/>
        <v>-5.2430228146702507E-2</v>
      </c>
      <c r="X165" s="195">
        <f t="shared" si="160"/>
        <v>-3.1668525623810506E-2</v>
      </c>
      <c r="Y165" s="268">
        <f t="shared" ref="Y165:AG165" si="161">Y164*(1+INDEX(scenario.fixed.voice, MATCH(scenario.fixed.voice.selected, scenarios,0)))</f>
        <v>-2.6668525623810505E-2</v>
      </c>
      <c r="Z165" s="268">
        <f t="shared" si="161"/>
        <v>-2.1668525623810504E-2</v>
      </c>
      <c r="AA165" s="268">
        <f t="shared" si="161"/>
        <v>-1.6668525623810503E-2</v>
      </c>
      <c r="AB165" s="268">
        <f t="shared" si="161"/>
        <v>-1.1668525623810502E-2</v>
      </c>
      <c r="AC165" s="268">
        <f t="shared" si="161"/>
        <v>-1.1668525623810502E-2</v>
      </c>
      <c r="AD165" s="268">
        <f t="shared" si="161"/>
        <v>-1.1668525623810502E-2</v>
      </c>
      <c r="AE165" s="268">
        <f t="shared" si="161"/>
        <v>-1.1668525623810502E-2</v>
      </c>
      <c r="AF165" s="268">
        <f t="shared" si="161"/>
        <v>-1.1668525623810502E-2</v>
      </c>
      <c r="AG165" s="268">
        <f t="shared" si="161"/>
        <v>-1.1668525623810502E-2</v>
      </c>
      <c r="AH165" s="120">
        <v>0</v>
      </c>
      <c r="AI165" s="188">
        <f t="shared" ref="AI165:BN165" si="162">AH165</f>
        <v>0</v>
      </c>
      <c r="AJ165" s="188">
        <f t="shared" si="162"/>
        <v>0</v>
      </c>
      <c r="AK165" s="188">
        <f t="shared" si="162"/>
        <v>0</v>
      </c>
      <c r="AL165" s="188">
        <f t="shared" si="162"/>
        <v>0</v>
      </c>
      <c r="AM165" s="188">
        <f t="shared" si="162"/>
        <v>0</v>
      </c>
      <c r="AN165" s="188">
        <f t="shared" si="162"/>
        <v>0</v>
      </c>
      <c r="AO165" s="188">
        <f t="shared" si="162"/>
        <v>0</v>
      </c>
      <c r="AP165" s="188">
        <f t="shared" si="162"/>
        <v>0</v>
      </c>
      <c r="AQ165" s="188">
        <f t="shared" si="162"/>
        <v>0</v>
      </c>
      <c r="AR165" s="188">
        <f t="shared" si="162"/>
        <v>0</v>
      </c>
      <c r="AS165" s="188">
        <f t="shared" si="162"/>
        <v>0</v>
      </c>
      <c r="AT165" s="188">
        <f t="shared" si="162"/>
        <v>0</v>
      </c>
      <c r="AU165" s="188">
        <f t="shared" si="162"/>
        <v>0</v>
      </c>
      <c r="AV165" s="188">
        <f t="shared" si="162"/>
        <v>0</v>
      </c>
      <c r="AW165" s="188">
        <f t="shared" si="162"/>
        <v>0</v>
      </c>
      <c r="AX165" s="188">
        <f t="shared" si="162"/>
        <v>0</v>
      </c>
      <c r="AY165" s="188">
        <f t="shared" si="162"/>
        <v>0</v>
      </c>
      <c r="AZ165" s="188">
        <f t="shared" si="162"/>
        <v>0</v>
      </c>
      <c r="BA165" s="188">
        <f t="shared" si="162"/>
        <v>0</v>
      </c>
      <c r="BB165" s="188">
        <f t="shared" si="162"/>
        <v>0</v>
      </c>
      <c r="BC165" s="188">
        <f t="shared" si="162"/>
        <v>0</v>
      </c>
      <c r="BD165" s="188">
        <f t="shared" si="162"/>
        <v>0</v>
      </c>
      <c r="BE165" s="188">
        <f t="shared" si="162"/>
        <v>0</v>
      </c>
      <c r="BF165" s="188">
        <f t="shared" si="162"/>
        <v>0</v>
      </c>
      <c r="BG165" s="188">
        <f t="shared" si="162"/>
        <v>0</v>
      </c>
      <c r="BH165" s="188">
        <f t="shared" si="162"/>
        <v>0</v>
      </c>
      <c r="BI165" s="188">
        <f t="shared" si="162"/>
        <v>0</v>
      </c>
      <c r="BJ165" s="188">
        <f t="shared" si="162"/>
        <v>0</v>
      </c>
      <c r="BK165" s="188">
        <f t="shared" si="162"/>
        <v>0</v>
      </c>
      <c r="BL165" s="188">
        <f t="shared" si="162"/>
        <v>0</v>
      </c>
      <c r="BM165" s="188">
        <f t="shared" si="162"/>
        <v>0</v>
      </c>
      <c r="BN165" s="188">
        <f t="shared" si="162"/>
        <v>0</v>
      </c>
      <c r="BP165" s="23"/>
      <c r="BQ165" s="23"/>
      <c r="BR165" s="23"/>
      <c r="BS165" s="23"/>
    </row>
    <row r="166" spans="1:71" s="81" customFormat="1" hidden="1" outlineLevel="1">
      <c r="A166" s="292"/>
      <c r="D166" s="81" t="s">
        <v>468</v>
      </c>
      <c r="J166" s="164" t="s">
        <v>469</v>
      </c>
      <c r="K166" s="140"/>
      <c r="L166" s="195"/>
      <c r="M166" s="230">
        <f t="shared" ref="M166:W166" si="163">M156/AVERAGE(L38:M38)</f>
        <v>286.33961412770441</v>
      </c>
      <c r="N166" s="230">
        <f t="shared" si="163"/>
        <v>288.97415712995661</v>
      </c>
      <c r="O166" s="230">
        <f t="shared" si="163"/>
        <v>352.28467899301853</v>
      </c>
      <c r="P166" s="230">
        <f t="shared" si="163"/>
        <v>451.57590389388099</v>
      </c>
      <c r="Q166" s="230">
        <f t="shared" si="163"/>
        <v>506.67845396989122</v>
      </c>
      <c r="R166" s="230">
        <f t="shared" si="163"/>
        <v>527.47599693449433</v>
      </c>
      <c r="S166" s="230">
        <f t="shared" si="163"/>
        <v>704.66406935255179</v>
      </c>
      <c r="T166" s="230">
        <f t="shared" si="163"/>
        <v>899.42111304224102</v>
      </c>
      <c r="U166" s="230">
        <f t="shared" si="163"/>
        <v>986.98349531421127</v>
      </c>
      <c r="V166" s="230">
        <f t="shared" si="163"/>
        <v>949.7675402598785</v>
      </c>
      <c r="W166" s="230">
        <f t="shared" si="163"/>
        <v>1012.5972770411602</v>
      </c>
      <c r="X166" s="230">
        <f t="shared" ref="X166:BN166" si="164">W166*(1+X168)</f>
        <v>1113.8570047452763</v>
      </c>
      <c r="Y166" s="230">
        <f t="shared" si="164"/>
        <v>1214.1041351723513</v>
      </c>
      <c r="Z166" s="230">
        <f t="shared" si="164"/>
        <v>1305.1619453102776</v>
      </c>
      <c r="AA166" s="230">
        <f t="shared" si="164"/>
        <v>1376.9458523023427</v>
      </c>
      <c r="AB166" s="230">
        <f t="shared" si="164"/>
        <v>1438.9084156559479</v>
      </c>
      <c r="AC166" s="230">
        <f t="shared" si="164"/>
        <v>1489.2702102039059</v>
      </c>
      <c r="AD166" s="230">
        <f t="shared" si="164"/>
        <v>1533.948316510023</v>
      </c>
      <c r="AE166" s="230">
        <f t="shared" si="164"/>
        <v>1564.6272828402234</v>
      </c>
      <c r="AF166" s="230">
        <f t="shared" si="164"/>
        <v>1595.919828497028</v>
      </c>
      <c r="AG166" s="230">
        <f t="shared" si="164"/>
        <v>1627.8382250669686</v>
      </c>
      <c r="AH166" s="230">
        <f t="shared" si="164"/>
        <v>1627.8382250669686</v>
      </c>
      <c r="AI166" s="230">
        <f t="shared" si="164"/>
        <v>1627.8382250669686</v>
      </c>
      <c r="AJ166" s="230">
        <f t="shared" si="164"/>
        <v>1627.8382250669686</v>
      </c>
      <c r="AK166" s="230">
        <f t="shared" si="164"/>
        <v>1627.8382250669686</v>
      </c>
      <c r="AL166" s="230">
        <f t="shared" si="164"/>
        <v>1627.8382250669686</v>
      </c>
      <c r="AM166" s="230">
        <f t="shared" si="164"/>
        <v>1627.8382250669686</v>
      </c>
      <c r="AN166" s="230">
        <f t="shared" si="164"/>
        <v>1627.8382250669686</v>
      </c>
      <c r="AO166" s="230">
        <f t="shared" si="164"/>
        <v>1627.8382250669686</v>
      </c>
      <c r="AP166" s="230">
        <f t="shared" si="164"/>
        <v>1627.8382250669686</v>
      </c>
      <c r="AQ166" s="230">
        <f t="shared" si="164"/>
        <v>1627.8382250669686</v>
      </c>
      <c r="AR166" s="230">
        <f t="shared" si="164"/>
        <v>1627.8382250669686</v>
      </c>
      <c r="AS166" s="230">
        <f t="shared" si="164"/>
        <v>1627.8382250669686</v>
      </c>
      <c r="AT166" s="230">
        <f t="shared" si="164"/>
        <v>1627.8382250669686</v>
      </c>
      <c r="AU166" s="230">
        <f t="shared" si="164"/>
        <v>1627.8382250669686</v>
      </c>
      <c r="AV166" s="230">
        <f t="shared" si="164"/>
        <v>1627.8382250669686</v>
      </c>
      <c r="AW166" s="230">
        <f t="shared" si="164"/>
        <v>1627.8382250669686</v>
      </c>
      <c r="AX166" s="230">
        <f t="shared" si="164"/>
        <v>1627.8382250669686</v>
      </c>
      <c r="AY166" s="230">
        <f t="shared" si="164"/>
        <v>1627.8382250669686</v>
      </c>
      <c r="AZ166" s="230">
        <f t="shared" si="164"/>
        <v>1627.8382250669686</v>
      </c>
      <c r="BA166" s="230">
        <f t="shared" si="164"/>
        <v>1627.8382250669686</v>
      </c>
      <c r="BB166" s="230">
        <f t="shared" si="164"/>
        <v>1627.8382250669686</v>
      </c>
      <c r="BC166" s="230">
        <f t="shared" si="164"/>
        <v>1627.8382250669686</v>
      </c>
      <c r="BD166" s="230">
        <f t="shared" si="164"/>
        <v>1627.8382250669686</v>
      </c>
      <c r="BE166" s="230">
        <f t="shared" si="164"/>
        <v>1627.8382250669686</v>
      </c>
      <c r="BF166" s="230">
        <f t="shared" si="164"/>
        <v>1627.8382250669686</v>
      </c>
      <c r="BG166" s="230">
        <f t="shared" si="164"/>
        <v>1627.8382250669686</v>
      </c>
      <c r="BH166" s="230">
        <f t="shared" si="164"/>
        <v>1627.8382250669686</v>
      </c>
      <c r="BI166" s="230">
        <f t="shared" si="164"/>
        <v>1627.8382250669686</v>
      </c>
      <c r="BJ166" s="230">
        <f t="shared" si="164"/>
        <v>1627.8382250669686</v>
      </c>
      <c r="BK166" s="230">
        <f t="shared" si="164"/>
        <v>1627.8382250669686</v>
      </c>
      <c r="BL166" s="230">
        <f t="shared" si="164"/>
        <v>1627.8382250669686</v>
      </c>
      <c r="BM166" s="230">
        <f t="shared" si="164"/>
        <v>1627.8382250669686</v>
      </c>
      <c r="BN166" s="230">
        <f t="shared" si="164"/>
        <v>1627.8382250669686</v>
      </c>
      <c r="BP166" s="23"/>
      <c r="BQ166" s="23"/>
      <c r="BR166" s="23"/>
      <c r="BS166" s="23"/>
    </row>
    <row r="167" spans="1:71" s="81" customFormat="1" hidden="1" outlineLevel="1">
      <c r="A167" s="292"/>
      <c r="E167" s="64" t="s">
        <v>566</v>
      </c>
      <c r="J167" s="164" t="s">
        <v>119</v>
      </c>
      <c r="K167" s="140"/>
      <c r="L167" s="195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/>
      <c r="X167" s="120">
        <v>0.1</v>
      </c>
      <c r="Y167" s="120">
        <v>0.09</v>
      </c>
      <c r="Z167" s="120">
        <v>7.4999999999999997E-2</v>
      </c>
      <c r="AA167" s="120">
        <v>5.5E-2</v>
      </c>
      <c r="AB167" s="120">
        <v>4.4999999999999998E-2</v>
      </c>
      <c r="AC167" s="120">
        <v>3.5000000000000003E-2</v>
      </c>
      <c r="AD167" s="120">
        <v>0.03</v>
      </c>
      <c r="AE167" s="120">
        <v>0.02</v>
      </c>
      <c r="AF167" s="120">
        <v>0.02</v>
      </c>
      <c r="AG167" s="120">
        <v>0.02</v>
      </c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  <c r="BJ167" s="230"/>
      <c r="BK167" s="230"/>
      <c r="BL167" s="230"/>
      <c r="BM167" s="230"/>
      <c r="BN167" s="230"/>
      <c r="BP167" s="23"/>
      <c r="BQ167" s="23"/>
      <c r="BR167" s="23"/>
      <c r="BS167" s="23"/>
    </row>
    <row r="168" spans="1:71" s="81" customFormat="1" hidden="1" outlineLevel="1">
      <c r="A168" s="294"/>
      <c r="E168" s="64" t="s">
        <v>567</v>
      </c>
      <c r="I168" s="81" t="s">
        <v>225</v>
      </c>
      <c r="J168" s="164" t="s">
        <v>119</v>
      </c>
      <c r="K168" s="140"/>
      <c r="L168" s="196"/>
      <c r="M168" s="196"/>
      <c r="N168" s="195">
        <f>N166/M166-1</f>
        <v>9.2007632624566682E-3</v>
      </c>
      <c r="O168" s="195">
        <f t="shared" ref="O168:W168" si="165">O166/N166-1</f>
        <v>0.21908714084280589</v>
      </c>
      <c r="P168" s="195">
        <f t="shared" si="165"/>
        <v>0.2818493985735615</v>
      </c>
      <c r="Q168" s="195">
        <f t="shared" si="165"/>
        <v>0.12202278642608699</v>
      </c>
      <c r="R168" s="195">
        <f t="shared" si="165"/>
        <v>4.1046827236586925E-2</v>
      </c>
      <c r="S168" s="195">
        <f t="shared" si="165"/>
        <v>0.33591684445891845</v>
      </c>
      <c r="T168" s="195">
        <f t="shared" si="165"/>
        <v>0.27638282148915683</v>
      </c>
      <c r="U168" s="195">
        <f t="shared" si="165"/>
        <v>9.7354154802743453E-2</v>
      </c>
      <c r="V168" s="195">
        <f t="shared" si="165"/>
        <v>-3.7706765342094051E-2</v>
      </c>
      <c r="W168" s="195">
        <f t="shared" si="165"/>
        <v>6.6152752245133506E-2</v>
      </c>
      <c r="X168" s="268">
        <f t="shared" ref="X168:AG168" si="166">X167*(1+INDEX(scenario.mobile.voice, MATCH(scenario.mobile.voice.selected, scenarios,0)))</f>
        <v>0.1</v>
      </c>
      <c r="Y168" s="268">
        <f t="shared" si="166"/>
        <v>0.09</v>
      </c>
      <c r="Z168" s="268">
        <f t="shared" si="166"/>
        <v>7.4999999999999997E-2</v>
      </c>
      <c r="AA168" s="268">
        <f t="shared" si="166"/>
        <v>5.5E-2</v>
      </c>
      <c r="AB168" s="268">
        <f t="shared" si="166"/>
        <v>4.4999999999999998E-2</v>
      </c>
      <c r="AC168" s="268">
        <f t="shared" si="166"/>
        <v>3.5000000000000003E-2</v>
      </c>
      <c r="AD168" s="268">
        <f t="shared" si="166"/>
        <v>0.03</v>
      </c>
      <c r="AE168" s="268">
        <f t="shared" si="166"/>
        <v>0.02</v>
      </c>
      <c r="AF168" s="268">
        <f t="shared" si="166"/>
        <v>0.02</v>
      </c>
      <c r="AG168" s="268">
        <f t="shared" si="166"/>
        <v>0.02</v>
      </c>
      <c r="AH168" s="120">
        <v>0</v>
      </c>
      <c r="AI168" s="188">
        <f t="shared" ref="AI168:BN168" si="167">AH168</f>
        <v>0</v>
      </c>
      <c r="AJ168" s="188">
        <f t="shared" si="167"/>
        <v>0</v>
      </c>
      <c r="AK168" s="188">
        <f t="shared" si="167"/>
        <v>0</v>
      </c>
      <c r="AL168" s="188">
        <f t="shared" si="167"/>
        <v>0</v>
      </c>
      <c r="AM168" s="188">
        <f t="shared" si="167"/>
        <v>0</v>
      </c>
      <c r="AN168" s="188">
        <f t="shared" si="167"/>
        <v>0</v>
      </c>
      <c r="AO168" s="188">
        <f t="shared" si="167"/>
        <v>0</v>
      </c>
      <c r="AP168" s="188">
        <f t="shared" si="167"/>
        <v>0</v>
      </c>
      <c r="AQ168" s="188">
        <f t="shared" si="167"/>
        <v>0</v>
      </c>
      <c r="AR168" s="188">
        <f t="shared" si="167"/>
        <v>0</v>
      </c>
      <c r="AS168" s="188">
        <f t="shared" si="167"/>
        <v>0</v>
      </c>
      <c r="AT168" s="188">
        <f t="shared" si="167"/>
        <v>0</v>
      </c>
      <c r="AU168" s="188">
        <f t="shared" si="167"/>
        <v>0</v>
      </c>
      <c r="AV168" s="188">
        <f t="shared" si="167"/>
        <v>0</v>
      </c>
      <c r="AW168" s="188">
        <f t="shared" si="167"/>
        <v>0</v>
      </c>
      <c r="AX168" s="188">
        <f t="shared" si="167"/>
        <v>0</v>
      </c>
      <c r="AY168" s="188">
        <f t="shared" si="167"/>
        <v>0</v>
      </c>
      <c r="AZ168" s="188">
        <f t="shared" si="167"/>
        <v>0</v>
      </c>
      <c r="BA168" s="188">
        <f t="shared" si="167"/>
        <v>0</v>
      </c>
      <c r="BB168" s="188">
        <f t="shared" si="167"/>
        <v>0</v>
      </c>
      <c r="BC168" s="188">
        <f t="shared" si="167"/>
        <v>0</v>
      </c>
      <c r="BD168" s="188">
        <f t="shared" si="167"/>
        <v>0</v>
      </c>
      <c r="BE168" s="188">
        <f t="shared" si="167"/>
        <v>0</v>
      </c>
      <c r="BF168" s="188">
        <f t="shared" si="167"/>
        <v>0</v>
      </c>
      <c r="BG168" s="188">
        <f t="shared" si="167"/>
        <v>0</v>
      </c>
      <c r="BH168" s="188">
        <f t="shared" si="167"/>
        <v>0</v>
      </c>
      <c r="BI168" s="188">
        <f t="shared" si="167"/>
        <v>0</v>
      </c>
      <c r="BJ168" s="188">
        <f t="shared" si="167"/>
        <v>0</v>
      </c>
      <c r="BK168" s="188">
        <f t="shared" si="167"/>
        <v>0</v>
      </c>
      <c r="BL168" s="188">
        <f t="shared" si="167"/>
        <v>0</v>
      </c>
      <c r="BM168" s="188">
        <f t="shared" si="167"/>
        <v>0</v>
      </c>
      <c r="BN168" s="188">
        <f t="shared" si="167"/>
        <v>0</v>
      </c>
      <c r="BP168" s="165"/>
      <c r="BQ168" s="165"/>
    </row>
    <row r="169" spans="1:71" hidden="1" outlineLevel="1"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</row>
    <row r="170" spans="1:71" hidden="1" outlineLevel="1">
      <c r="C170" s="52" t="s">
        <v>276</v>
      </c>
    </row>
    <row r="171" spans="1:71" hidden="1" outlineLevel="1">
      <c r="D171" s="63" t="s">
        <v>277</v>
      </c>
      <c r="I171" s="81" t="s">
        <v>508</v>
      </c>
      <c r="J171" s="23" t="s">
        <v>137</v>
      </c>
      <c r="L171" s="175">
        <f t="shared" ref="L171:R171" si="168">SUM(L333:L336)</f>
        <v>0</v>
      </c>
      <c r="M171" s="175">
        <f t="shared" si="168"/>
        <v>0</v>
      </c>
      <c r="N171" s="175">
        <f t="shared" si="168"/>
        <v>0</v>
      </c>
      <c r="O171" s="175">
        <f t="shared" si="168"/>
        <v>0</v>
      </c>
      <c r="P171" s="175">
        <f t="shared" si="168"/>
        <v>0</v>
      </c>
      <c r="Q171" s="175">
        <f t="shared" si="168"/>
        <v>0</v>
      </c>
      <c r="R171" s="175">
        <f t="shared" si="168"/>
        <v>23710083265.896095</v>
      </c>
      <c r="S171" s="175">
        <f t="shared" ref="S171:BM171" si="169">SUM(S333:S336)</f>
        <v>45316931359.308624</v>
      </c>
      <c r="T171" s="175">
        <f t="shared" si="169"/>
        <v>57640155988.917229</v>
      </c>
      <c r="U171" s="175">
        <f t="shared" si="169"/>
        <v>63440394017.92585</v>
      </c>
      <c r="V171" s="175">
        <f t="shared" si="169"/>
        <v>54903293764.660744</v>
      </c>
      <c r="W171" s="175">
        <f t="shared" ref="W171" si="170">SUM(W333:W336)</f>
        <v>57764734408.660294</v>
      </c>
      <c r="X171" s="175">
        <f t="shared" si="169"/>
        <v>62299322290.827515</v>
      </c>
      <c r="Y171" s="175">
        <f t="shared" si="169"/>
        <v>65308491091.85537</v>
      </c>
      <c r="Z171" s="175">
        <f t="shared" si="169"/>
        <v>68518435326.488342</v>
      </c>
      <c r="AA171" s="175">
        <f t="shared" si="169"/>
        <v>71749987709.423965</v>
      </c>
      <c r="AB171" s="175">
        <f t="shared" si="169"/>
        <v>74921093945.177383</v>
      </c>
      <c r="AC171" s="175">
        <f t="shared" si="169"/>
        <v>77740209727.883408</v>
      </c>
      <c r="AD171" s="175">
        <f t="shared" si="169"/>
        <v>80132308082.889877</v>
      </c>
      <c r="AE171" s="175">
        <f t="shared" si="169"/>
        <v>81956979547.785568</v>
      </c>
      <c r="AF171" s="175">
        <f t="shared" si="169"/>
        <v>83223667461.569</v>
      </c>
      <c r="AG171" s="175">
        <f t="shared" si="169"/>
        <v>83880813768.140259</v>
      </c>
      <c r="AH171" s="175">
        <f t="shared" si="169"/>
        <v>84338182245.187286</v>
      </c>
      <c r="AI171" s="175">
        <f t="shared" si="169"/>
        <v>84731733520.611008</v>
      </c>
      <c r="AJ171" s="175">
        <f t="shared" si="169"/>
        <v>85118107325.739166</v>
      </c>
      <c r="AK171" s="175">
        <f t="shared" si="169"/>
        <v>85497792871.904114</v>
      </c>
      <c r="AL171" s="175">
        <f t="shared" si="169"/>
        <v>85867546040.371094</v>
      </c>
      <c r="AM171" s="175">
        <f t="shared" si="169"/>
        <v>86223698075.975067</v>
      </c>
      <c r="AN171" s="175">
        <f t="shared" si="169"/>
        <v>86565951654.75351</v>
      </c>
      <c r="AO171" s="175">
        <f t="shared" si="169"/>
        <v>86896347325.545471</v>
      </c>
      <c r="AP171" s="175">
        <f t="shared" si="169"/>
        <v>87219100481.536728</v>
      </c>
      <c r="AQ171" s="175">
        <f t="shared" si="169"/>
        <v>87535695183.590729</v>
      </c>
      <c r="AR171" s="175">
        <f t="shared" si="169"/>
        <v>87841065334.60675</v>
      </c>
      <c r="AS171" s="175">
        <f t="shared" si="169"/>
        <v>88132112511.575226</v>
      </c>
      <c r="AT171" s="175">
        <f t="shared" si="169"/>
        <v>88410097509.955154</v>
      </c>
      <c r="AU171" s="175">
        <f t="shared" si="169"/>
        <v>88675973783.165131</v>
      </c>
      <c r="AV171" s="175">
        <f t="shared" si="169"/>
        <v>88929211064.869125</v>
      </c>
      <c r="AW171" s="175">
        <f t="shared" si="169"/>
        <v>89168707689.066559</v>
      </c>
      <c r="AX171" s="175">
        <f t="shared" si="169"/>
        <v>89394355187.334198</v>
      </c>
      <c r="AY171" s="175">
        <f t="shared" si="169"/>
        <v>89606949726.493927</v>
      </c>
      <c r="AZ171" s="175">
        <f t="shared" si="169"/>
        <v>89807038046.230011</v>
      </c>
      <c r="BA171" s="175">
        <f t="shared" si="169"/>
        <v>89993982599.49823</v>
      </c>
      <c r="BB171" s="175">
        <f t="shared" si="169"/>
        <v>90166724067.911911</v>
      </c>
      <c r="BC171" s="175">
        <f t="shared" si="169"/>
        <v>90325061674.994446</v>
      </c>
      <c r="BD171" s="175">
        <f t="shared" si="169"/>
        <v>90469634262.336899</v>
      </c>
      <c r="BE171" s="175">
        <f t="shared" si="169"/>
        <v>90600986288.045044</v>
      </c>
      <c r="BF171" s="175">
        <f t="shared" si="169"/>
        <v>90718726289.018982</v>
      </c>
      <c r="BG171" s="175">
        <f t="shared" si="169"/>
        <v>90822066370.914398</v>
      </c>
      <c r="BH171" s="175">
        <f t="shared" si="169"/>
        <v>90910892863.015747</v>
      </c>
      <c r="BI171" s="175">
        <f t="shared" si="169"/>
        <v>90985814225.929245</v>
      </c>
      <c r="BJ171" s="175">
        <f t="shared" si="169"/>
        <v>91035329113.529327</v>
      </c>
      <c r="BK171" s="175">
        <f t="shared" si="169"/>
        <v>91066211152.488464</v>
      </c>
      <c r="BL171" s="175">
        <f t="shared" si="169"/>
        <v>91097168489.398422</v>
      </c>
      <c r="BM171" s="175">
        <f t="shared" si="169"/>
        <v>91128201172.49292</v>
      </c>
      <c r="BN171" s="175">
        <f>SUM(BN333:BN336)</f>
        <v>91159309254.720596</v>
      </c>
    </row>
    <row r="172" spans="1:71" hidden="1" outlineLevel="1">
      <c r="D172" s="63" t="s">
        <v>278</v>
      </c>
      <c r="I172" s="81" t="s">
        <v>508</v>
      </c>
      <c r="J172" s="23" t="s">
        <v>137</v>
      </c>
      <c r="L172" s="175">
        <f t="shared" ref="L172:R172" si="171">SUM(L328:L330)</f>
        <v>0</v>
      </c>
      <c r="M172" s="175">
        <f t="shared" si="171"/>
        <v>0</v>
      </c>
      <c r="N172" s="175">
        <f t="shared" si="171"/>
        <v>0</v>
      </c>
      <c r="O172" s="175">
        <f t="shared" si="171"/>
        <v>0</v>
      </c>
      <c r="P172" s="175">
        <f t="shared" si="171"/>
        <v>0</v>
      </c>
      <c r="Q172" s="175">
        <f t="shared" si="171"/>
        <v>0</v>
      </c>
      <c r="R172" s="175">
        <f t="shared" si="171"/>
        <v>8060474357.2523813</v>
      </c>
      <c r="S172" s="175">
        <f t="shared" ref="S172:BM172" si="172">SUM(S328:S330)</f>
        <v>8662985945.3801384</v>
      </c>
      <c r="T172" s="175">
        <f t="shared" si="172"/>
        <v>10075452599.931501</v>
      </c>
      <c r="U172" s="175">
        <f t="shared" si="172"/>
        <v>11970966957.901381</v>
      </c>
      <c r="V172" s="175">
        <f t="shared" si="172"/>
        <v>14345996790.82016</v>
      </c>
      <c r="W172" s="175">
        <f t="shared" ref="W172" si="173">SUM(W328:W330)</f>
        <v>16278011704.445446</v>
      </c>
      <c r="X172" s="175">
        <f t="shared" si="172"/>
        <v>18603306793.412903</v>
      </c>
      <c r="Y172" s="175">
        <f t="shared" si="172"/>
        <v>21021959770.382065</v>
      </c>
      <c r="Z172" s="175">
        <f t="shared" si="172"/>
        <v>23327318367.54636</v>
      </c>
      <c r="AA172" s="175">
        <f t="shared" si="172"/>
        <v>25340231512.392685</v>
      </c>
      <c r="AB172" s="175">
        <f t="shared" si="172"/>
        <v>27188981817.583847</v>
      </c>
      <c r="AC172" s="175">
        <f t="shared" si="172"/>
        <v>28819852112.772675</v>
      </c>
      <c r="AD172" s="175">
        <f t="shared" si="172"/>
        <v>30316723529.568062</v>
      </c>
      <c r="AE172" s="175">
        <f t="shared" si="172"/>
        <v>31529473665.801994</v>
      </c>
      <c r="AF172" s="175">
        <f t="shared" si="172"/>
        <v>32698239351.936333</v>
      </c>
      <c r="AG172" s="175">
        <f t="shared" si="172"/>
        <v>33822670460.990791</v>
      </c>
      <c r="AH172" s="175">
        <f t="shared" si="172"/>
        <v>34201549135.500465</v>
      </c>
      <c r="AI172" s="175">
        <f t="shared" si="172"/>
        <v>34381235953.417633</v>
      </c>
      <c r="AJ172" s="175">
        <f t="shared" si="172"/>
        <v>34553826168.864029</v>
      </c>
      <c r="AK172" s="175">
        <f t="shared" si="172"/>
        <v>34719086777.377853</v>
      </c>
      <c r="AL172" s="175">
        <f t="shared" si="172"/>
        <v>34876476162.230873</v>
      </c>
      <c r="AM172" s="175">
        <f t="shared" si="172"/>
        <v>35025406559.793419</v>
      </c>
      <c r="AN172" s="175">
        <f t="shared" si="172"/>
        <v>35165595005.494781</v>
      </c>
      <c r="AO172" s="175">
        <f t="shared" si="172"/>
        <v>35296966795.537018</v>
      </c>
      <c r="AP172" s="175">
        <f t="shared" si="172"/>
        <v>35419660261.502594</v>
      </c>
      <c r="AQ172" s="175">
        <f t="shared" si="172"/>
        <v>35533634394.035408</v>
      </c>
      <c r="AR172" s="175">
        <f t="shared" si="172"/>
        <v>35638373267.692581</v>
      </c>
      <c r="AS172" s="175">
        <f t="shared" si="172"/>
        <v>35733615768.353607</v>
      </c>
      <c r="AT172" s="175">
        <f t="shared" si="172"/>
        <v>35819443928.600983</v>
      </c>
      <c r="AU172" s="175">
        <f t="shared" si="172"/>
        <v>35895840791.491753</v>
      </c>
      <c r="AV172" s="175">
        <f t="shared" si="172"/>
        <v>35962727708.549561</v>
      </c>
      <c r="AW172" s="175">
        <f t="shared" si="172"/>
        <v>36020154326.941635</v>
      </c>
      <c r="AX172" s="175">
        <f t="shared" si="172"/>
        <v>36068346843.511177</v>
      </c>
      <c r="AY172" s="175">
        <f t="shared" si="172"/>
        <v>36107538455.894646</v>
      </c>
      <c r="AZ172" s="175">
        <f t="shared" si="172"/>
        <v>36137835826.935341</v>
      </c>
      <c r="BA172" s="175">
        <f t="shared" si="172"/>
        <v>36159252063.418159</v>
      </c>
      <c r="BB172" s="175">
        <f t="shared" si="172"/>
        <v>36171870621.036919</v>
      </c>
      <c r="BC172" s="175">
        <f t="shared" si="172"/>
        <v>36175906570.778465</v>
      </c>
      <c r="BD172" s="175">
        <f t="shared" si="172"/>
        <v>36171600171.33625</v>
      </c>
      <c r="BE172" s="175">
        <f t="shared" si="172"/>
        <v>36159105955.267593</v>
      </c>
      <c r="BF172" s="175">
        <f t="shared" si="172"/>
        <v>36138474549.667847</v>
      </c>
      <c r="BG172" s="175">
        <f t="shared" si="172"/>
        <v>36109753970.600166</v>
      </c>
      <c r="BH172" s="175">
        <f t="shared" si="172"/>
        <v>36073068676.254181</v>
      </c>
      <c r="BI172" s="175">
        <f t="shared" si="172"/>
        <v>36028584626.867874</v>
      </c>
      <c r="BJ172" s="175">
        <f t="shared" si="172"/>
        <v>35991361559.283966</v>
      </c>
      <c r="BK172" s="175">
        <f t="shared" si="172"/>
        <v>35965278173.53299</v>
      </c>
      <c r="BL172" s="175">
        <f t="shared" si="172"/>
        <v>35939206793.695549</v>
      </c>
      <c r="BM172" s="175">
        <f t="shared" si="172"/>
        <v>35913147425.25206</v>
      </c>
      <c r="BN172" s="175">
        <f>SUM(BN328:BN330)</f>
        <v>35887100073.689545</v>
      </c>
      <c r="BP172"/>
      <c r="BQ172"/>
    </row>
    <row r="173" spans="1:71" hidden="1" outlineLevel="1">
      <c r="BP173"/>
      <c r="BQ173"/>
    </row>
    <row r="174" spans="1:71" collapsed="1">
      <c r="C174" s="16" t="s">
        <v>494</v>
      </c>
    </row>
    <row r="175" spans="1:71">
      <c r="C175" s="16"/>
      <c r="D175" t="s">
        <v>496</v>
      </c>
      <c r="G175" s="125" t="s">
        <v>495</v>
      </c>
      <c r="J175" t="s">
        <v>119</v>
      </c>
      <c r="L175" s="192">
        <v>0.01</v>
      </c>
    </row>
    <row r="176" spans="1:71">
      <c r="C176" s="16"/>
      <c r="D176" t="s">
        <v>497</v>
      </c>
      <c r="G176" s="125" t="s">
        <v>495</v>
      </c>
      <c r="J176" t="s">
        <v>119</v>
      </c>
      <c r="L176" s="192">
        <v>0.6</v>
      </c>
    </row>
    <row r="177" spans="2:69" hidden="1" outlineLevel="1">
      <c r="D177" s="64" t="s">
        <v>328</v>
      </c>
      <c r="G177" s="125"/>
      <c r="I177" s="81" t="s">
        <v>508</v>
      </c>
      <c r="J177" s="23" t="s">
        <v>137</v>
      </c>
      <c r="L177" s="228">
        <f t="shared" ref="L177:AQ177" si="174">L156*$L$175*$L$176</f>
        <v>22266064.071094714</v>
      </c>
      <c r="M177" s="228">
        <f t="shared" si="174"/>
        <v>30783317.32607067</v>
      </c>
      <c r="N177" s="228">
        <f t="shared" si="174"/>
        <v>41339913.259264834</v>
      </c>
      <c r="O177" s="228">
        <f t="shared" si="174"/>
        <v>59211268.342751309</v>
      </c>
      <c r="P177" s="228">
        <f t="shared" si="174"/>
        <v>92865006.377992526</v>
      </c>
      <c r="Q177" s="228">
        <f t="shared" si="174"/>
        <v>130084445.3880218</v>
      </c>
      <c r="R177" s="228">
        <f t="shared" si="174"/>
        <v>162237174.8917304</v>
      </c>
      <c r="S177" s="228">
        <f t="shared" si="174"/>
        <v>257811756.95627135</v>
      </c>
      <c r="T177" s="228">
        <f t="shared" si="174"/>
        <v>382783545.89836389</v>
      </c>
      <c r="U177" s="228">
        <f t="shared" si="174"/>
        <v>469301896.49132049</v>
      </c>
      <c r="V177" s="228">
        <f t="shared" si="174"/>
        <v>497363799.99476707</v>
      </c>
      <c r="W177" s="228">
        <f t="shared" ref="W177" si="175">W156*$L$175*$L$176</f>
        <v>564810720.5800935</v>
      </c>
      <c r="X177" s="228">
        <f t="shared" si="174"/>
        <v>647616258.0060364</v>
      </c>
      <c r="Y177" s="228">
        <f t="shared" si="174"/>
        <v>738629567.45569324</v>
      </c>
      <c r="Z177" s="228">
        <f t="shared" si="174"/>
        <v>826489413.39582574</v>
      </c>
      <c r="AA177" s="228">
        <f t="shared" si="174"/>
        <v>903611091.45359218</v>
      </c>
      <c r="AB177" s="228">
        <f t="shared" si="174"/>
        <v>974938226.30265641</v>
      </c>
      <c r="AC177" s="228">
        <f t="shared" si="174"/>
        <v>1038536949.4266489</v>
      </c>
      <c r="AD177" s="228">
        <f t="shared" si="174"/>
        <v>1097941142.3808961</v>
      </c>
      <c r="AE177" s="228">
        <f t="shared" si="174"/>
        <v>1146756206.1348729</v>
      </c>
      <c r="AF177" s="228">
        <f t="shared" si="174"/>
        <v>1195271616.500385</v>
      </c>
      <c r="AG177" s="228">
        <f t="shared" si="174"/>
        <v>1243579959.6273828</v>
      </c>
      <c r="AH177" s="228">
        <f t="shared" si="174"/>
        <v>1258604114.4351552</v>
      </c>
      <c r="AI177" s="228">
        <f t="shared" si="174"/>
        <v>1264924429.6840279</v>
      </c>
      <c r="AJ177" s="228">
        <f t="shared" si="174"/>
        <v>1270969399.1838872</v>
      </c>
      <c r="AK177" s="228">
        <f t="shared" si="174"/>
        <v>1276724877.2640374</v>
      </c>
      <c r="AL177" s="228">
        <f t="shared" si="174"/>
        <v>1282179749.0847478</v>
      </c>
      <c r="AM177" s="228">
        <f t="shared" si="174"/>
        <v>1287322536.7520022</v>
      </c>
      <c r="AN177" s="228">
        <f t="shared" si="174"/>
        <v>1292140783.469857</v>
      </c>
      <c r="AO177" s="228">
        <f t="shared" si="174"/>
        <v>1296621688.2131202</v>
      </c>
      <c r="AP177" s="228">
        <f t="shared" si="174"/>
        <v>1300753369.6941247</v>
      </c>
      <c r="AQ177" s="228">
        <f t="shared" si="174"/>
        <v>1304528015.522495</v>
      </c>
      <c r="AR177" s="228">
        <f t="shared" ref="AR177:BN177" si="176">AR156*$L$175*$L$176</f>
        <v>1307943807.7375114</v>
      </c>
      <c r="AS177" s="228">
        <f t="shared" si="176"/>
        <v>1311001606.9122956</v>
      </c>
      <c r="AT177" s="228">
        <f t="shared" si="176"/>
        <v>1313699616.600455</v>
      </c>
      <c r="AU177" s="228">
        <f t="shared" si="176"/>
        <v>1316033084.8247821</v>
      </c>
      <c r="AV177" s="228">
        <f t="shared" si="176"/>
        <v>1318000548.6109674</v>
      </c>
      <c r="AW177" s="228">
        <f t="shared" si="176"/>
        <v>1319608419.2287714</v>
      </c>
      <c r="AX177" s="228">
        <f t="shared" si="176"/>
        <v>1320866929.4304757</v>
      </c>
      <c r="AY177" s="228">
        <f t="shared" si="176"/>
        <v>1321783114.4013526</v>
      </c>
      <c r="AZ177" s="228">
        <f t="shared" si="176"/>
        <v>1322359450.9784195</v>
      </c>
      <c r="BA177" s="228">
        <f t="shared" si="176"/>
        <v>1322598811.3244722</v>
      </c>
      <c r="BB177" s="228">
        <f t="shared" si="176"/>
        <v>1322508663.6006362</v>
      </c>
      <c r="BC177" s="228">
        <f t="shared" si="176"/>
        <v>1322098958.183636</v>
      </c>
      <c r="BD177" s="228">
        <f t="shared" si="176"/>
        <v>1321377631.1712327</v>
      </c>
      <c r="BE177" s="228">
        <f t="shared" si="176"/>
        <v>1320349248.9795556</v>
      </c>
      <c r="BF177" s="228">
        <f t="shared" si="176"/>
        <v>1319017240.4546382</v>
      </c>
      <c r="BG177" s="228">
        <f t="shared" si="176"/>
        <v>1317386293.030705</v>
      </c>
      <c r="BH177" s="228">
        <f t="shared" si="176"/>
        <v>1315461970.8508494</v>
      </c>
      <c r="BI177" s="228">
        <f t="shared" si="176"/>
        <v>1313249101.1924284</v>
      </c>
      <c r="BJ177" s="228">
        <f t="shared" si="176"/>
        <v>1311446415.6448061</v>
      </c>
      <c r="BK177" s="228">
        <f t="shared" si="176"/>
        <v>1310197748.6444335</v>
      </c>
      <c r="BL177" s="228">
        <f t="shared" si="176"/>
        <v>1308950270.5369191</v>
      </c>
      <c r="BM177" s="228">
        <f t="shared" si="176"/>
        <v>1307703980.1902833</v>
      </c>
      <c r="BN177" s="228">
        <f t="shared" si="176"/>
        <v>1306458876.4736235</v>
      </c>
      <c r="BP177"/>
      <c r="BQ177"/>
    </row>
    <row r="178" spans="2:69" hidden="1" outlineLevel="1">
      <c r="D178" s="64" t="s">
        <v>327</v>
      </c>
      <c r="G178" s="125"/>
      <c r="I178" s="81" t="s">
        <v>508</v>
      </c>
      <c r="J178" s="23" t="s">
        <v>137</v>
      </c>
      <c r="L178" s="228">
        <f t="shared" ref="L178:AQ178" si="177">L156*$L$175*(1-$L$176)</f>
        <v>14844042.714063145</v>
      </c>
      <c r="M178" s="228">
        <f t="shared" si="177"/>
        <v>20522211.550713781</v>
      </c>
      <c r="N178" s="228">
        <f t="shared" si="177"/>
        <v>27559942.172843225</v>
      </c>
      <c r="O178" s="228">
        <f t="shared" si="177"/>
        <v>39474178.895167544</v>
      </c>
      <c r="P178" s="228">
        <f t="shared" si="177"/>
        <v>61910004.25199502</v>
      </c>
      <c r="Q178" s="228">
        <f t="shared" si="177"/>
        <v>86722963.592014551</v>
      </c>
      <c r="R178" s="228">
        <f t="shared" si="177"/>
        <v>108158116.59448694</v>
      </c>
      <c r="S178" s="228">
        <f t="shared" si="177"/>
        <v>171874504.63751423</v>
      </c>
      <c r="T178" s="228">
        <f t="shared" si="177"/>
        <v>255189030.59890929</v>
      </c>
      <c r="U178" s="228">
        <f t="shared" si="177"/>
        <v>312867930.9942137</v>
      </c>
      <c r="V178" s="228">
        <f t="shared" si="177"/>
        <v>331575866.66317809</v>
      </c>
      <c r="W178" s="228">
        <f t="shared" ref="W178" si="178">W156*$L$175*(1-$L$176)</f>
        <v>376540480.386729</v>
      </c>
      <c r="X178" s="228">
        <f t="shared" si="177"/>
        <v>431744172.00402433</v>
      </c>
      <c r="Y178" s="228">
        <f t="shared" si="177"/>
        <v>492419711.63712883</v>
      </c>
      <c r="Z178" s="228">
        <f t="shared" si="177"/>
        <v>550992942.26388395</v>
      </c>
      <c r="AA178" s="228">
        <f t="shared" si="177"/>
        <v>602407394.30239475</v>
      </c>
      <c r="AB178" s="228">
        <f t="shared" si="177"/>
        <v>649958817.53510427</v>
      </c>
      <c r="AC178" s="228">
        <f t="shared" si="177"/>
        <v>692357966.28443265</v>
      </c>
      <c r="AD178" s="228">
        <f t="shared" si="177"/>
        <v>731960761.58726406</v>
      </c>
      <c r="AE178" s="228">
        <f t="shared" si="177"/>
        <v>764504137.42324877</v>
      </c>
      <c r="AF178" s="228">
        <f t="shared" si="177"/>
        <v>796847744.33359015</v>
      </c>
      <c r="AG178" s="228">
        <f t="shared" si="177"/>
        <v>829053306.41825521</v>
      </c>
      <c r="AH178" s="228">
        <f t="shared" si="177"/>
        <v>839069409.62343693</v>
      </c>
      <c r="AI178" s="228">
        <f t="shared" si="177"/>
        <v>843282953.12268543</v>
      </c>
      <c r="AJ178" s="228">
        <f t="shared" si="177"/>
        <v>847312932.78925824</v>
      </c>
      <c r="AK178" s="228">
        <f t="shared" si="177"/>
        <v>851149918.17602503</v>
      </c>
      <c r="AL178" s="228">
        <f t="shared" si="177"/>
        <v>854786499.38983202</v>
      </c>
      <c r="AM178" s="228">
        <f t="shared" si="177"/>
        <v>858215024.50133491</v>
      </c>
      <c r="AN178" s="228">
        <f t="shared" si="177"/>
        <v>861427188.97990477</v>
      </c>
      <c r="AO178" s="228">
        <f t="shared" si="177"/>
        <v>864414458.80874693</v>
      </c>
      <c r="AP178" s="228">
        <f t="shared" si="177"/>
        <v>867168913.12941647</v>
      </c>
      <c r="AQ178" s="228">
        <f t="shared" si="177"/>
        <v>869685343.68166339</v>
      </c>
      <c r="AR178" s="228">
        <f t="shared" ref="AR178:BN178" si="179">AR156*$L$175*(1-$L$176)</f>
        <v>871962538.4916743</v>
      </c>
      <c r="AS178" s="228">
        <f t="shared" si="179"/>
        <v>874001071.27486384</v>
      </c>
      <c r="AT178" s="228">
        <f t="shared" si="179"/>
        <v>875799744.40030348</v>
      </c>
      <c r="AU178" s="228">
        <f t="shared" si="179"/>
        <v>877355389.88318813</v>
      </c>
      <c r="AV178" s="228">
        <f t="shared" si="179"/>
        <v>878667032.40731168</v>
      </c>
      <c r="AW178" s="228">
        <f t="shared" si="179"/>
        <v>879738946.15251434</v>
      </c>
      <c r="AX178" s="228">
        <f t="shared" si="179"/>
        <v>880577952.95365047</v>
      </c>
      <c r="AY178" s="228">
        <f t="shared" si="179"/>
        <v>881188742.93423522</v>
      </c>
      <c r="AZ178" s="228">
        <f t="shared" si="179"/>
        <v>881572967.31894648</v>
      </c>
      <c r="BA178" s="228">
        <f t="shared" si="179"/>
        <v>881732540.88298154</v>
      </c>
      <c r="BB178" s="228">
        <f t="shared" si="179"/>
        <v>881672442.40042424</v>
      </c>
      <c r="BC178" s="228">
        <f t="shared" si="179"/>
        <v>881399305.45575738</v>
      </c>
      <c r="BD178" s="228">
        <f t="shared" si="179"/>
        <v>880918420.7808218</v>
      </c>
      <c r="BE178" s="228">
        <f t="shared" si="179"/>
        <v>880232832.65303707</v>
      </c>
      <c r="BF178" s="228">
        <f t="shared" si="179"/>
        <v>879344826.96975887</v>
      </c>
      <c r="BG178" s="228">
        <f t="shared" si="179"/>
        <v>878257528.68713665</v>
      </c>
      <c r="BH178" s="228">
        <f t="shared" si="179"/>
        <v>876974647.23389971</v>
      </c>
      <c r="BI178" s="228">
        <f t="shared" si="179"/>
        <v>875499400.79495227</v>
      </c>
      <c r="BJ178" s="228">
        <f t="shared" si="179"/>
        <v>874297610.42987084</v>
      </c>
      <c r="BK178" s="228">
        <f t="shared" si="179"/>
        <v>873465165.76295567</v>
      </c>
      <c r="BL178" s="228">
        <f t="shared" si="179"/>
        <v>872633513.69127941</v>
      </c>
      <c r="BM178" s="228">
        <f t="shared" si="179"/>
        <v>871802653.46018887</v>
      </c>
      <c r="BN178" s="228">
        <f t="shared" si="179"/>
        <v>870972584.31574905</v>
      </c>
      <c r="BP178"/>
      <c r="BQ178"/>
    </row>
    <row r="179" spans="2:69" hidden="1" outlineLevel="1"/>
    <row r="180" spans="2:69" hidden="1" outlineLevel="1">
      <c r="B180" s="91" t="s">
        <v>301</v>
      </c>
      <c r="C180" s="56"/>
      <c r="D180" s="56"/>
    </row>
    <row r="181" spans="2:69" hidden="1" outlineLevel="1"/>
    <row r="182" spans="2:69" hidden="1" outlineLevel="1">
      <c r="C182" s="122" t="s">
        <v>471</v>
      </c>
      <c r="D182" s="123"/>
      <c r="E182" s="121"/>
      <c r="F182" s="2"/>
    </row>
    <row r="183" spans="2:69" hidden="1" outlineLevel="1">
      <c r="E183" t="s">
        <v>280</v>
      </c>
      <c r="J183" t="s">
        <v>119</v>
      </c>
      <c r="Q183" s="76">
        <f>Q157/Q$154</f>
        <v>9.1135228207763652E-2</v>
      </c>
      <c r="R183" s="76">
        <f t="shared" ref="R183:AW183" si="180">R157/R154</f>
        <v>9.921270985628064E-2</v>
      </c>
      <c r="S183" s="76">
        <f t="shared" si="180"/>
        <v>9.1291015328614361E-2</v>
      </c>
      <c r="T183" s="76">
        <f t="shared" si="180"/>
        <v>7.8474524852295682E-2</v>
      </c>
      <c r="U183" s="76">
        <f t="shared" si="180"/>
        <v>7.3249847542120064E-2</v>
      </c>
      <c r="V183" s="76">
        <f t="shared" si="180"/>
        <v>7.9105986220628741E-2</v>
      </c>
      <c r="W183" s="76">
        <f t="shared" si="180"/>
        <v>9.1639462154642998E-2</v>
      </c>
      <c r="X183" s="76">
        <f t="shared" si="180"/>
        <v>0.10992751059333147</v>
      </c>
      <c r="Y183" s="76">
        <f t="shared" si="180"/>
        <v>0.11517958234838968</v>
      </c>
      <c r="Z183" s="76">
        <f t="shared" si="180"/>
        <v>0.11971841400668881</v>
      </c>
      <c r="AA183" s="76">
        <f t="shared" si="180"/>
        <v>0.12395119318486478</v>
      </c>
      <c r="AB183" s="76">
        <f t="shared" si="180"/>
        <v>0.1273182442924467</v>
      </c>
      <c r="AC183" s="76">
        <f t="shared" si="180"/>
        <v>0.13000316869264558</v>
      </c>
      <c r="AD183" s="76">
        <f t="shared" si="180"/>
        <v>0.13160625230117567</v>
      </c>
      <c r="AE183" s="76">
        <f t="shared" si="180"/>
        <v>0.13245732366272628</v>
      </c>
      <c r="AF183" s="76">
        <f t="shared" si="180"/>
        <v>0.13176323920746977</v>
      </c>
      <c r="AG183" s="76">
        <f t="shared" si="180"/>
        <v>0.1295095347392729</v>
      </c>
      <c r="AH183" s="76">
        <f t="shared" si="180"/>
        <v>0.12820739345197554</v>
      </c>
      <c r="AI183" s="76">
        <f t="shared" si="180"/>
        <v>0.12745812642360138</v>
      </c>
      <c r="AJ183" s="76">
        <f t="shared" si="180"/>
        <v>0.12674048943409202</v>
      </c>
      <c r="AK183" s="76">
        <f t="shared" si="180"/>
        <v>0.12605348108846517</v>
      </c>
      <c r="AL183" s="76">
        <f t="shared" si="180"/>
        <v>0.12539981947340853</v>
      </c>
      <c r="AM183" s="76">
        <f t="shared" si="180"/>
        <v>0.12478263138467756</v>
      </c>
      <c r="AN183" s="76">
        <f t="shared" si="180"/>
        <v>0.12420174735258017</v>
      </c>
      <c r="AO183" s="76">
        <f t="shared" si="180"/>
        <v>0.1236548237333395</v>
      </c>
      <c r="AP183" s="76">
        <f t="shared" si="180"/>
        <v>0.12313752313656016</v>
      </c>
      <c r="AQ183" s="76">
        <f t="shared" si="180"/>
        <v>0.1226481004234833</v>
      </c>
      <c r="AR183" s="76">
        <f t="shared" si="180"/>
        <v>0.12219079761226735</v>
      </c>
      <c r="AS183" s="76">
        <f t="shared" si="180"/>
        <v>0.12176778761100736</v>
      </c>
      <c r="AT183" s="76">
        <f t="shared" si="180"/>
        <v>0.12137729119960998</v>
      </c>
      <c r="AU183" s="76">
        <f t="shared" si="180"/>
        <v>0.12101804657582216</v>
      </c>
      <c r="AV183" s="76">
        <f t="shared" si="180"/>
        <v>0.12069007329597128</v>
      </c>
      <c r="AW183" s="76">
        <f t="shared" si="180"/>
        <v>0.12039358064621375</v>
      </c>
      <c r="AX183" s="76">
        <f t="shared" ref="AX183:BN183" si="181">AX157/AX154</f>
        <v>0.12012772884428269</v>
      </c>
      <c r="AY183" s="76">
        <f t="shared" si="181"/>
        <v>0.11989106393703175</v>
      </c>
      <c r="AZ183" s="76">
        <f t="shared" si="181"/>
        <v>0.11968263465028235</v>
      </c>
      <c r="BA183" s="76">
        <f t="shared" si="181"/>
        <v>0.11950259006774089</v>
      </c>
      <c r="BB183" s="76">
        <f t="shared" si="181"/>
        <v>0.11935127911863594</v>
      </c>
      <c r="BC183" s="76">
        <f t="shared" si="181"/>
        <v>0.11922819947501351</v>
      </c>
      <c r="BD183" s="76">
        <f t="shared" si="181"/>
        <v>0.11913223376249141</v>
      </c>
      <c r="BE183" s="76">
        <f t="shared" si="181"/>
        <v>0.1190625504368102</v>
      </c>
      <c r="BF183" s="76">
        <f t="shared" si="181"/>
        <v>0.11901924614853361</v>
      </c>
      <c r="BG183" s="76">
        <f t="shared" si="181"/>
        <v>0.11900274715066601</v>
      </c>
      <c r="BH183" s="76">
        <f t="shared" si="181"/>
        <v>0.11901287171436843</v>
      </c>
      <c r="BI183" s="76">
        <f t="shared" si="181"/>
        <v>0.11904886314159478</v>
      </c>
      <c r="BJ183" s="76">
        <f t="shared" si="181"/>
        <v>0.11908851256588404</v>
      </c>
      <c r="BK183" s="76">
        <f t="shared" si="181"/>
        <v>0.11911905451550785</v>
      </c>
      <c r="BL183" s="76">
        <f t="shared" si="181"/>
        <v>0.11914949650825046</v>
      </c>
      <c r="BM183" s="76">
        <f t="shared" si="181"/>
        <v>0.11917983836620895</v>
      </c>
      <c r="BN183" s="76">
        <f t="shared" si="181"/>
        <v>0.11921007991170722</v>
      </c>
    </row>
    <row r="184" spans="2:69" hidden="1" outlineLevel="1">
      <c r="E184" t="s">
        <v>303</v>
      </c>
      <c r="J184" t="s">
        <v>119</v>
      </c>
      <c r="Q184" s="127">
        <f>Q185+Q186</f>
        <v>0.90886477179223635</v>
      </c>
      <c r="R184" s="127">
        <f>R185+R186</f>
        <v>0.90078729014371928</v>
      </c>
      <c r="S184" s="127">
        <f t="shared" ref="S184:BN184" si="182">S185+S186</f>
        <v>0.90870898467138561</v>
      </c>
      <c r="T184" s="127">
        <f t="shared" si="182"/>
        <v>0.92152547514770444</v>
      </c>
      <c r="U184" s="127">
        <f t="shared" si="182"/>
        <v>0.92675015245787984</v>
      </c>
      <c r="V184" s="127">
        <f t="shared" si="182"/>
        <v>0.9208940137793713</v>
      </c>
      <c r="W184" s="127">
        <f t="shared" si="182"/>
        <v>0.90836053784535697</v>
      </c>
      <c r="X184" s="127">
        <f t="shared" si="182"/>
        <v>0.8900724894066685</v>
      </c>
      <c r="Y184" s="127">
        <f t="shared" si="182"/>
        <v>0.88482041765161035</v>
      </c>
      <c r="Z184" s="127">
        <f t="shared" si="182"/>
        <v>0.88028158599331108</v>
      </c>
      <c r="AA184" s="127">
        <f t="shared" si="182"/>
        <v>0.87604880681513519</v>
      </c>
      <c r="AB184" s="127">
        <f t="shared" si="182"/>
        <v>0.87268175570755346</v>
      </c>
      <c r="AC184" s="127">
        <f t="shared" si="182"/>
        <v>0.8699968313073545</v>
      </c>
      <c r="AD184" s="127">
        <f t="shared" si="182"/>
        <v>0.86839374769882438</v>
      </c>
      <c r="AE184" s="127">
        <f t="shared" si="182"/>
        <v>0.86754267633727378</v>
      </c>
      <c r="AF184" s="127">
        <f t="shared" si="182"/>
        <v>0.86823676079253032</v>
      </c>
      <c r="AG184" s="127">
        <f t="shared" si="182"/>
        <v>0.87049046526072715</v>
      </c>
      <c r="AH184" s="127">
        <f t="shared" si="182"/>
        <v>0.8717926065480246</v>
      </c>
      <c r="AI184" s="127">
        <f t="shared" si="182"/>
        <v>0.87254187357639879</v>
      </c>
      <c r="AJ184" s="127">
        <f t="shared" si="182"/>
        <v>0.873259510565908</v>
      </c>
      <c r="AK184" s="127">
        <f t="shared" si="182"/>
        <v>0.87394651891153496</v>
      </c>
      <c r="AL184" s="127">
        <f t="shared" si="182"/>
        <v>0.87460018052659161</v>
      </c>
      <c r="AM184" s="127">
        <f t="shared" si="182"/>
        <v>0.8752173686153224</v>
      </c>
      <c r="AN184" s="127">
        <f t="shared" si="182"/>
        <v>0.87579825264741984</v>
      </c>
      <c r="AO184" s="127">
        <f t="shared" si="182"/>
        <v>0.87634517626666053</v>
      </c>
      <c r="AP184" s="127">
        <f t="shared" si="182"/>
        <v>0.87686247686343988</v>
      </c>
      <c r="AQ184" s="127">
        <f t="shared" si="182"/>
        <v>0.87735189957651671</v>
      </c>
      <c r="AR184" s="127">
        <f t="shared" si="182"/>
        <v>0.87780920238773275</v>
      </c>
      <c r="AS184" s="127">
        <f t="shared" si="182"/>
        <v>0.87823221238899263</v>
      </c>
      <c r="AT184" s="127">
        <f t="shared" si="182"/>
        <v>0.87862270880039006</v>
      </c>
      <c r="AU184" s="127">
        <f t="shared" si="182"/>
        <v>0.87898195342417784</v>
      </c>
      <c r="AV184" s="127">
        <f t="shared" si="182"/>
        <v>0.87930992670402885</v>
      </c>
      <c r="AW184" s="127">
        <f t="shared" si="182"/>
        <v>0.87960641935378625</v>
      </c>
      <c r="AX184" s="127">
        <f t="shared" si="182"/>
        <v>0.87987227115571742</v>
      </c>
      <c r="AY184" s="127">
        <f t="shared" si="182"/>
        <v>0.88010893606296825</v>
      </c>
      <c r="AZ184" s="127">
        <f t="shared" si="182"/>
        <v>0.88031736534971761</v>
      </c>
      <c r="BA184" s="127">
        <f t="shared" si="182"/>
        <v>0.88049740993225911</v>
      </c>
      <c r="BB184" s="127">
        <f t="shared" si="182"/>
        <v>0.88064872088136403</v>
      </c>
      <c r="BC184" s="127">
        <f t="shared" si="182"/>
        <v>0.88077180052498649</v>
      </c>
      <c r="BD184" s="127">
        <f t="shared" si="182"/>
        <v>0.88086776623750862</v>
      </c>
      <c r="BE184" s="127">
        <f t="shared" si="182"/>
        <v>0.88093744956318987</v>
      </c>
      <c r="BF184" s="127">
        <f t="shared" si="182"/>
        <v>0.88098075385146646</v>
      </c>
      <c r="BG184" s="127">
        <f t="shared" si="182"/>
        <v>0.88099725284933394</v>
      </c>
      <c r="BH184" s="127">
        <f t="shared" si="182"/>
        <v>0.88098712828563164</v>
      </c>
      <c r="BI184" s="127">
        <f t="shared" si="182"/>
        <v>0.8809511368584052</v>
      </c>
      <c r="BJ184" s="127">
        <f t="shared" si="182"/>
        <v>0.88091148743411596</v>
      </c>
      <c r="BK184" s="127">
        <f t="shared" si="182"/>
        <v>0.88088094548449214</v>
      </c>
      <c r="BL184" s="127">
        <f t="shared" si="182"/>
        <v>0.88085050349174954</v>
      </c>
      <c r="BM184" s="127">
        <f t="shared" si="182"/>
        <v>0.88082016163379107</v>
      </c>
      <c r="BN184" s="127">
        <f t="shared" si="182"/>
        <v>0.88078992008829271</v>
      </c>
    </row>
    <row r="185" spans="2:69" hidden="1" outlineLevel="1">
      <c r="E185" s="63" t="s">
        <v>304</v>
      </c>
      <c r="J185" t="s">
        <v>119</v>
      </c>
      <c r="Q185" s="127">
        <f t="shared" ref="Q185:AV185" si="183">Q156/Q154</f>
        <v>0.11972813162674552</v>
      </c>
      <c r="R185" s="127">
        <f t="shared" si="183"/>
        <v>0.14507094794765282</v>
      </c>
      <c r="S185" s="127">
        <f t="shared" si="183"/>
        <v>0.22354077373207965</v>
      </c>
      <c r="T185" s="127">
        <f t="shared" si="183"/>
        <v>0.3187296374910209</v>
      </c>
      <c r="U185" s="127">
        <f t="shared" si="183"/>
        <v>0.38350030664869444</v>
      </c>
      <c r="V185" s="127">
        <f t="shared" si="183"/>
        <v>0.41983357089308621</v>
      </c>
      <c r="W185" s="127">
        <f t="shared" si="183"/>
        <v>0.45381528014744393</v>
      </c>
      <c r="X185" s="127">
        <f t="shared" si="183"/>
        <v>0.48163215774484891</v>
      </c>
      <c r="Y185" s="127">
        <f t="shared" si="183"/>
        <v>0.51052224618239017</v>
      </c>
      <c r="Z185" s="127">
        <f t="shared" si="183"/>
        <v>0.53376355299394274</v>
      </c>
      <c r="AA185" s="127">
        <f t="shared" si="183"/>
        <v>0.55057580907864301</v>
      </c>
      <c r="AB185" s="127">
        <f t="shared" si="183"/>
        <v>0.56372066628741202</v>
      </c>
      <c r="AC185" s="127">
        <f t="shared" si="183"/>
        <v>0.57443915639000542</v>
      </c>
      <c r="AD185" s="127">
        <f t="shared" si="183"/>
        <v>0.58417370160677673</v>
      </c>
      <c r="AE185" s="127">
        <f t="shared" si="183"/>
        <v>0.59195181115014772</v>
      </c>
      <c r="AF185" s="127">
        <f t="shared" si="183"/>
        <v>0.60031389551164427</v>
      </c>
      <c r="AG185" s="127">
        <f t="shared" si="183"/>
        <v>0.60938268952405672</v>
      </c>
      <c r="AH185" s="127">
        <f t="shared" si="183"/>
        <v>0.61054386723411069</v>
      </c>
      <c r="AI185" s="127">
        <f t="shared" si="183"/>
        <v>0.61002378109976985</v>
      </c>
      <c r="AJ185" s="127">
        <f t="shared" si="183"/>
        <v>0.60948795809392442</v>
      </c>
      <c r="AK185" s="127">
        <f t="shared" si="183"/>
        <v>0.60892922727477927</v>
      </c>
      <c r="AL185" s="127">
        <f t="shared" si="183"/>
        <v>0.60835976000477121</v>
      </c>
      <c r="AM185" s="127">
        <f t="shared" si="183"/>
        <v>0.60779366253025979</v>
      </c>
      <c r="AN185" s="127">
        <f t="shared" si="183"/>
        <v>0.60722856790842494</v>
      </c>
      <c r="AO185" s="127">
        <f t="shared" si="183"/>
        <v>0.60665111432959418</v>
      </c>
      <c r="AP185" s="127">
        <f t="shared" si="183"/>
        <v>0.60603824048503185</v>
      </c>
      <c r="AQ185" s="127">
        <f t="shared" si="183"/>
        <v>0.60538114692230816</v>
      </c>
      <c r="AR185" s="127">
        <f t="shared" si="183"/>
        <v>0.60470316421391623</v>
      </c>
      <c r="AS185" s="127">
        <f t="shared" si="183"/>
        <v>0.60401857550771387</v>
      </c>
      <c r="AT185" s="127">
        <f t="shared" si="183"/>
        <v>0.60332062115603613</v>
      </c>
      <c r="AU185" s="127">
        <f t="shared" si="183"/>
        <v>0.60260343267131911</v>
      </c>
      <c r="AV185" s="127">
        <f t="shared" si="183"/>
        <v>0.60186875381136484</v>
      </c>
      <c r="AW185" s="127">
        <f t="shared" ref="AW185:BN185" si="184">AW156/AW154</f>
        <v>0.60112261101672315</v>
      </c>
      <c r="AX185" s="127">
        <f t="shared" si="184"/>
        <v>0.60036724311409562</v>
      </c>
      <c r="AY185" s="127">
        <f t="shared" si="184"/>
        <v>0.59960006197064342</v>
      </c>
      <c r="AZ185" s="127">
        <f t="shared" si="184"/>
        <v>0.59881865276932977</v>
      </c>
      <c r="BA185" s="127">
        <f t="shared" si="184"/>
        <v>0.59802604900600487</v>
      </c>
      <c r="BB185" s="127">
        <f t="shared" si="184"/>
        <v>0.59722813502035543</v>
      </c>
      <c r="BC185" s="127">
        <f t="shared" si="184"/>
        <v>0.59642742335504917</v>
      </c>
      <c r="BD185" s="127">
        <f t="shared" si="184"/>
        <v>0.59562221995714404</v>
      </c>
      <c r="BE185" s="127">
        <f t="shared" si="184"/>
        <v>0.59481054522317489</v>
      </c>
      <c r="BF185" s="127">
        <f t="shared" si="184"/>
        <v>0.59399436169977859</v>
      </c>
      <c r="BG185" s="127">
        <f t="shared" si="184"/>
        <v>0.59317765507648246</v>
      </c>
      <c r="BH185" s="127">
        <f t="shared" si="184"/>
        <v>0.59236158615219003</v>
      </c>
      <c r="BI185" s="127">
        <f t="shared" si="184"/>
        <v>0.59154395412808236</v>
      </c>
      <c r="BJ185" s="127">
        <f t="shared" si="184"/>
        <v>0.59092869118888103</v>
      </c>
      <c r="BK185" s="127">
        <f t="shared" si="184"/>
        <v>0.59051745827236291</v>
      </c>
      <c r="BL185" s="127">
        <f t="shared" si="184"/>
        <v>0.59010597769139939</v>
      </c>
      <c r="BM185" s="127">
        <f t="shared" si="184"/>
        <v>0.58969424988151264</v>
      </c>
      <c r="BN185" s="127">
        <f t="shared" si="184"/>
        <v>0.58928227527996824</v>
      </c>
    </row>
    <row r="186" spans="2:69" hidden="1" outlineLevel="1">
      <c r="E186" s="63" t="s">
        <v>305</v>
      </c>
      <c r="J186" t="s">
        <v>119</v>
      </c>
      <c r="Q186" s="127">
        <f t="shared" ref="Q186:AV186" si="185">Q155/Q154</f>
        <v>0.78913664016549079</v>
      </c>
      <c r="R186" s="127">
        <f t="shared" si="185"/>
        <v>0.75571634219606643</v>
      </c>
      <c r="S186" s="127">
        <f t="shared" si="185"/>
        <v>0.68516821093930591</v>
      </c>
      <c r="T186" s="127">
        <f t="shared" si="185"/>
        <v>0.60279583765668354</v>
      </c>
      <c r="U186" s="127">
        <f t="shared" si="185"/>
        <v>0.54324984580918545</v>
      </c>
      <c r="V186" s="127">
        <f t="shared" si="185"/>
        <v>0.50106044288628515</v>
      </c>
      <c r="W186" s="127">
        <f t="shared" si="185"/>
        <v>0.4545452576979131</v>
      </c>
      <c r="X186" s="127">
        <f t="shared" si="185"/>
        <v>0.40844033166181953</v>
      </c>
      <c r="Y186" s="127">
        <f t="shared" si="185"/>
        <v>0.37429817146922018</v>
      </c>
      <c r="Z186" s="127">
        <f t="shared" si="185"/>
        <v>0.34651803299936834</v>
      </c>
      <c r="AA186" s="127">
        <f t="shared" si="185"/>
        <v>0.32547299773649219</v>
      </c>
      <c r="AB186" s="127">
        <f t="shared" si="185"/>
        <v>0.30896108942014139</v>
      </c>
      <c r="AC186" s="127">
        <f t="shared" si="185"/>
        <v>0.29555767491734908</v>
      </c>
      <c r="AD186" s="127">
        <f t="shared" si="185"/>
        <v>0.2842200460920476</v>
      </c>
      <c r="AE186" s="127">
        <f t="shared" si="185"/>
        <v>0.27559086518712606</v>
      </c>
      <c r="AF186" s="127">
        <f t="shared" si="185"/>
        <v>0.26792286528088599</v>
      </c>
      <c r="AG186" s="127">
        <f t="shared" si="185"/>
        <v>0.26110777573667043</v>
      </c>
      <c r="AH186" s="127">
        <f t="shared" si="185"/>
        <v>0.26124873931391385</v>
      </c>
      <c r="AI186" s="127">
        <f t="shared" si="185"/>
        <v>0.26251809247662888</v>
      </c>
      <c r="AJ186" s="127">
        <f t="shared" si="185"/>
        <v>0.26377155247198364</v>
      </c>
      <c r="AK186" s="127">
        <f t="shared" si="185"/>
        <v>0.26501729163675564</v>
      </c>
      <c r="AL186" s="127">
        <f t="shared" si="185"/>
        <v>0.2662404205218204</v>
      </c>
      <c r="AM186" s="127">
        <f t="shared" si="185"/>
        <v>0.26742370608506261</v>
      </c>
      <c r="AN186" s="127">
        <f t="shared" si="185"/>
        <v>0.2685696847389949</v>
      </c>
      <c r="AO186" s="127">
        <f t="shared" si="185"/>
        <v>0.26969406193706641</v>
      </c>
      <c r="AP186" s="127">
        <f t="shared" si="185"/>
        <v>0.27082423637840808</v>
      </c>
      <c r="AQ186" s="127">
        <f t="shared" si="185"/>
        <v>0.27197075265420856</v>
      </c>
      <c r="AR186" s="127">
        <f t="shared" si="185"/>
        <v>0.27310603817381651</v>
      </c>
      <c r="AS186" s="127">
        <f t="shared" si="185"/>
        <v>0.27421363688127876</v>
      </c>
      <c r="AT186" s="127">
        <f t="shared" si="185"/>
        <v>0.27530208764435393</v>
      </c>
      <c r="AU186" s="127">
        <f t="shared" si="185"/>
        <v>0.27637852075285879</v>
      </c>
      <c r="AV186" s="127">
        <f t="shared" si="185"/>
        <v>0.27744117289266401</v>
      </c>
      <c r="AW186" s="127">
        <f t="shared" ref="AW186:BN186" si="186">AW155/AW154</f>
        <v>0.2784838083370631</v>
      </c>
      <c r="AX186" s="127">
        <f t="shared" si="186"/>
        <v>0.27950502804162175</v>
      </c>
      <c r="AY186" s="127">
        <f t="shared" si="186"/>
        <v>0.28050887409232483</v>
      </c>
      <c r="AZ186" s="127">
        <f t="shared" si="186"/>
        <v>0.28149871258038789</v>
      </c>
      <c r="BA186" s="127">
        <f t="shared" si="186"/>
        <v>0.28247136092625419</v>
      </c>
      <c r="BB186" s="127">
        <f t="shared" si="186"/>
        <v>0.28342058586100866</v>
      </c>
      <c r="BC186" s="127">
        <f t="shared" si="186"/>
        <v>0.28434437716993738</v>
      </c>
      <c r="BD186" s="127">
        <f t="shared" si="186"/>
        <v>0.28524554628036464</v>
      </c>
      <c r="BE186" s="127">
        <f t="shared" si="186"/>
        <v>0.28612690434001498</v>
      </c>
      <c r="BF186" s="127">
        <f t="shared" si="186"/>
        <v>0.28698639215168786</v>
      </c>
      <c r="BG186" s="127">
        <f t="shared" si="186"/>
        <v>0.28781959777285149</v>
      </c>
      <c r="BH186" s="127">
        <f t="shared" si="186"/>
        <v>0.2886255421334416</v>
      </c>
      <c r="BI186" s="127">
        <f t="shared" si="186"/>
        <v>0.28940718273032284</v>
      </c>
      <c r="BJ186" s="127">
        <f t="shared" si="186"/>
        <v>0.28998279624523493</v>
      </c>
      <c r="BK186" s="127">
        <f t="shared" si="186"/>
        <v>0.29036348721212929</v>
      </c>
      <c r="BL186" s="127">
        <f t="shared" si="186"/>
        <v>0.29074452580035015</v>
      </c>
      <c r="BM186" s="127">
        <f t="shared" si="186"/>
        <v>0.29112591175227842</v>
      </c>
      <c r="BN186" s="127">
        <f t="shared" si="186"/>
        <v>0.29150764480832453</v>
      </c>
    </row>
    <row r="187" spans="2:69" hidden="1" outlineLevel="1">
      <c r="E187" s="84" t="s">
        <v>154</v>
      </c>
      <c r="K187" s="104" t="str">
        <f t="array" ref="K187">IF(AND(Q187:BM187=1),"ok","error")</f>
        <v>ok</v>
      </c>
      <c r="Q187" s="197">
        <f t="shared" ref="Q187:AV187" si="187">SUM(Q183:Q183,Q185:Q186)</f>
        <v>1</v>
      </c>
      <c r="R187" s="197">
        <f t="shared" si="187"/>
        <v>0.99999999999999989</v>
      </c>
      <c r="S187" s="197">
        <f t="shared" si="187"/>
        <v>0.99999999999999989</v>
      </c>
      <c r="T187" s="197">
        <f t="shared" si="187"/>
        <v>1</v>
      </c>
      <c r="U187" s="197">
        <f t="shared" si="187"/>
        <v>1</v>
      </c>
      <c r="V187" s="197">
        <f t="shared" si="187"/>
        <v>1</v>
      </c>
      <c r="W187" s="197">
        <f t="shared" si="187"/>
        <v>1</v>
      </c>
      <c r="X187" s="197">
        <f t="shared" si="187"/>
        <v>1</v>
      </c>
      <c r="Y187" s="197">
        <f t="shared" si="187"/>
        <v>1</v>
      </c>
      <c r="Z187" s="197">
        <f t="shared" si="187"/>
        <v>0.99999999999999989</v>
      </c>
      <c r="AA187" s="197">
        <f t="shared" si="187"/>
        <v>1</v>
      </c>
      <c r="AB187" s="197">
        <f t="shared" si="187"/>
        <v>1</v>
      </c>
      <c r="AC187" s="197">
        <f t="shared" si="187"/>
        <v>1</v>
      </c>
      <c r="AD187" s="197">
        <f t="shared" si="187"/>
        <v>1</v>
      </c>
      <c r="AE187" s="197">
        <f t="shared" si="187"/>
        <v>1</v>
      </c>
      <c r="AF187" s="197">
        <f t="shared" si="187"/>
        <v>1</v>
      </c>
      <c r="AG187" s="197">
        <f t="shared" si="187"/>
        <v>1</v>
      </c>
      <c r="AH187" s="197">
        <f t="shared" si="187"/>
        <v>1</v>
      </c>
      <c r="AI187" s="197">
        <f t="shared" si="187"/>
        <v>1</v>
      </c>
      <c r="AJ187" s="197">
        <f t="shared" si="187"/>
        <v>1</v>
      </c>
      <c r="AK187" s="197">
        <f t="shared" si="187"/>
        <v>1</v>
      </c>
      <c r="AL187" s="197">
        <f t="shared" si="187"/>
        <v>1</v>
      </c>
      <c r="AM187" s="197">
        <f t="shared" si="187"/>
        <v>1</v>
      </c>
      <c r="AN187" s="197">
        <f t="shared" si="187"/>
        <v>1</v>
      </c>
      <c r="AO187" s="197">
        <f t="shared" si="187"/>
        <v>1</v>
      </c>
      <c r="AP187" s="197">
        <f t="shared" si="187"/>
        <v>1</v>
      </c>
      <c r="AQ187" s="197">
        <f t="shared" si="187"/>
        <v>1</v>
      </c>
      <c r="AR187" s="197">
        <f t="shared" si="187"/>
        <v>1</v>
      </c>
      <c r="AS187" s="197">
        <f t="shared" si="187"/>
        <v>1</v>
      </c>
      <c r="AT187" s="197">
        <f t="shared" si="187"/>
        <v>1</v>
      </c>
      <c r="AU187" s="197">
        <f t="shared" si="187"/>
        <v>1</v>
      </c>
      <c r="AV187" s="197">
        <f t="shared" si="187"/>
        <v>1</v>
      </c>
      <c r="AW187" s="197">
        <f t="shared" ref="AW187:BN187" si="188">SUM(AW183:AW183,AW185:AW186)</f>
        <v>1</v>
      </c>
      <c r="AX187" s="197">
        <f t="shared" si="188"/>
        <v>1</v>
      </c>
      <c r="AY187" s="197">
        <f t="shared" si="188"/>
        <v>1</v>
      </c>
      <c r="AZ187" s="197">
        <f t="shared" si="188"/>
        <v>1</v>
      </c>
      <c r="BA187" s="197">
        <f t="shared" si="188"/>
        <v>1</v>
      </c>
      <c r="BB187" s="197">
        <f t="shared" si="188"/>
        <v>1</v>
      </c>
      <c r="BC187" s="197">
        <f t="shared" si="188"/>
        <v>1</v>
      </c>
      <c r="BD187" s="197">
        <f t="shared" si="188"/>
        <v>1</v>
      </c>
      <c r="BE187" s="197">
        <f t="shared" si="188"/>
        <v>1</v>
      </c>
      <c r="BF187" s="197">
        <f t="shared" si="188"/>
        <v>1</v>
      </c>
      <c r="BG187" s="197">
        <f t="shared" si="188"/>
        <v>1</v>
      </c>
      <c r="BH187" s="197">
        <f t="shared" si="188"/>
        <v>1</v>
      </c>
      <c r="BI187" s="197">
        <f t="shared" si="188"/>
        <v>1</v>
      </c>
      <c r="BJ187" s="197">
        <f t="shared" si="188"/>
        <v>1</v>
      </c>
      <c r="BK187" s="197">
        <f t="shared" si="188"/>
        <v>1</v>
      </c>
      <c r="BL187" s="197">
        <f t="shared" si="188"/>
        <v>1</v>
      </c>
      <c r="BM187" s="197">
        <f t="shared" si="188"/>
        <v>1</v>
      </c>
      <c r="BN187" s="197">
        <f t="shared" si="188"/>
        <v>1</v>
      </c>
    </row>
    <row r="188" spans="2:69" hidden="1" outlineLevel="1"/>
    <row r="189" spans="2:69" hidden="1" outlineLevel="1">
      <c r="C189" s="91" t="s">
        <v>304</v>
      </c>
      <c r="D189" s="56"/>
    </row>
    <row r="190" spans="2:69" hidden="1" outlineLevel="1">
      <c r="E190" s="16"/>
    </row>
    <row r="191" spans="2:69" hidden="1" outlineLevel="1">
      <c r="D191" s="78" t="s">
        <v>281</v>
      </c>
      <c r="E191" s="78"/>
    </row>
    <row r="192" spans="2:69" hidden="1" outlineLevel="1"/>
    <row r="193" spans="3:69" hidden="1" outlineLevel="1">
      <c r="E193" s="16" t="s">
        <v>306</v>
      </c>
    </row>
    <row r="194" spans="3:69" hidden="1" outlineLevel="1">
      <c r="E194" s="101" t="s">
        <v>307</v>
      </c>
      <c r="G194" s="239" t="s">
        <v>506</v>
      </c>
      <c r="Q194" s="238">
        <v>0.03</v>
      </c>
      <c r="R194" s="238">
        <v>0.03</v>
      </c>
      <c r="S194" s="238">
        <v>0.03</v>
      </c>
      <c r="T194" s="238">
        <v>0.03</v>
      </c>
      <c r="U194" s="238">
        <v>0.03</v>
      </c>
      <c r="V194" s="238">
        <v>0.03</v>
      </c>
      <c r="W194" s="238">
        <v>0.03</v>
      </c>
      <c r="X194" s="198">
        <f t="shared" ref="X194:BN194" si="189">W194</f>
        <v>0.03</v>
      </c>
      <c r="Y194" s="198">
        <f t="shared" si="189"/>
        <v>0.03</v>
      </c>
      <c r="Z194" s="198">
        <f t="shared" si="189"/>
        <v>0.03</v>
      </c>
      <c r="AA194" s="198">
        <f t="shared" si="189"/>
        <v>0.03</v>
      </c>
      <c r="AB194" s="198">
        <f t="shared" si="189"/>
        <v>0.03</v>
      </c>
      <c r="AC194" s="198">
        <f t="shared" si="189"/>
        <v>0.03</v>
      </c>
      <c r="AD194" s="198">
        <f t="shared" si="189"/>
        <v>0.03</v>
      </c>
      <c r="AE194" s="198">
        <f t="shared" si="189"/>
        <v>0.03</v>
      </c>
      <c r="AF194" s="198">
        <f t="shared" si="189"/>
        <v>0.03</v>
      </c>
      <c r="AG194" s="198">
        <f t="shared" si="189"/>
        <v>0.03</v>
      </c>
      <c r="AH194" s="198">
        <f t="shared" si="189"/>
        <v>0.03</v>
      </c>
      <c r="AI194" s="198">
        <f t="shared" si="189"/>
        <v>0.03</v>
      </c>
      <c r="AJ194" s="198">
        <f t="shared" si="189"/>
        <v>0.03</v>
      </c>
      <c r="AK194" s="198">
        <f t="shared" si="189"/>
        <v>0.03</v>
      </c>
      <c r="AL194" s="198">
        <f t="shared" si="189"/>
        <v>0.03</v>
      </c>
      <c r="AM194" s="198">
        <f t="shared" si="189"/>
        <v>0.03</v>
      </c>
      <c r="AN194" s="198">
        <f t="shared" si="189"/>
        <v>0.03</v>
      </c>
      <c r="AO194" s="198">
        <f t="shared" si="189"/>
        <v>0.03</v>
      </c>
      <c r="AP194" s="198">
        <f t="shared" si="189"/>
        <v>0.03</v>
      </c>
      <c r="AQ194" s="198">
        <f t="shared" si="189"/>
        <v>0.03</v>
      </c>
      <c r="AR194" s="198">
        <f t="shared" si="189"/>
        <v>0.03</v>
      </c>
      <c r="AS194" s="198">
        <f t="shared" si="189"/>
        <v>0.03</v>
      </c>
      <c r="AT194" s="198">
        <f t="shared" si="189"/>
        <v>0.03</v>
      </c>
      <c r="AU194" s="198">
        <f t="shared" si="189"/>
        <v>0.03</v>
      </c>
      <c r="AV194" s="198">
        <f t="shared" si="189"/>
        <v>0.03</v>
      </c>
      <c r="AW194" s="198">
        <f t="shared" si="189"/>
        <v>0.03</v>
      </c>
      <c r="AX194" s="198">
        <f t="shared" si="189"/>
        <v>0.03</v>
      </c>
      <c r="AY194" s="198">
        <f t="shared" si="189"/>
        <v>0.03</v>
      </c>
      <c r="AZ194" s="198">
        <f t="shared" si="189"/>
        <v>0.03</v>
      </c>
      <c r="BA194" s="198">
        <f t="shared" si="189"/>
        <v>0.03</v>
      </c>
      <c r="BB194" s="198">
        <f t="shared" si="189"/>
        <v>0.03</v>
      </c>
      <c r="BC194" s="198">
        <f t="shared" si="189"/>
        <v>0.03</v>
      </c>
      <c r="BD194" s="198">
        <f t="shared" si="189"/>
        <v>0.03</v>
      </c>
      <c r="BE194" s="198">
        <f t="shared" si="189"/>
        <v>0.03</v>
      </c>
      <c r="BF194" s="198">
        <f t="shared" si="189"/>
        <v>0.03</v>
      </c>
      <c r="BG194" s="198">
        <f t="shared" si="189"/>
        <v>0.03</v>
      </c>
      <c r="BH194" s="198">
        <f t="shared" si="189"/>
        <v>0.03</v>
      </c>
      <c r="BI194" s="198">
        <f t="shared" si="189"/>
        <v>0.03</v>
      </c>
      <c r="BJ194" s="198">
        <f t="shared" si="189"/>
        <v>0.03</v>
      </c>
      <c r="BK194" s="198">
        <f t="shared" si="189"/>
        <v>0.03</v>
      </c>
      <c r="BL194" s="198">
        <f t="shared" si="189"/>
        <v>0.03</v>
      </c>
      <c r="BM194" s="198">
        <f t="shared" si="189"/>
        <v>0.03</v>
      </c>
      <c r="BN194" s="198">
        <f t="shared" si="189"/>
        <v>0.03</v>
      </c>
      <c r="BP194"/>
      <c r="BQ194"/>
    </row>
    <row r="195" spans="3:69" hidden="1" outlineLevel="1">
      <c r="E195" s="73"/>
    </row>
    <row r="196" spans="3:69" hidden="1" outlineLevel="1">
      <c r="E196" s="16" t="s">
        <v>308</v>
      </c>
    </row>
    <row r="197" spans="3:69" hidden="1" outlineLevel="1">
      <c r="E197" s="101" t="s">
        <v>307</v>
      </c>
      <c r="Q197" s="127">
        <f>1-Q194</f>
        <v>0.97</v>
      </c>
      <c r="R197" s="127">
        <f>1-R194</f>
        <v>0.97</v>
      </c>
      <c r="S197" s="127">
        <f>1-S194</f>
        <v>0.97</v>
      </c>
      <c r="T197" s="127">
        <f t="shared" ref="T197:BM197" si="190">1-T194</f>
        <v>0.97</v>
      </c>
      <c r="U197" s="127">
        <f t="shared" si="190"/>
        <v>0.97</v>
      </c>
      <c r="V197" s="127">
        <f t="shared" si="190"/>
        <v>0.97</v>
      </c>
      <c r="W197" s="127">
        <f t="shared" si="190"/>
        <v>0.97</v>
      </c>
      <c r="X197" s="127">
        <f t="shared" si="190"/>
        <v>0.97</v>
      </c>
      <c r="Y197" s="127">
        <f t="shared" si="190"/>
        <v>0.97</v>
      </c>
      <c r="Z197" s="127">
        <f t="shared" si="190"/>
        <v>0.97</v>
      </c>
      <c r="AA197" s="127">
        <f t="shared" si="190"/>
        <v>0.97</v>
      </c>
      <c r="AB197" s="127">
        <f t="shared" si="190"/>
        <v>0.97</v>
      </c>
      <c r="AC197" s="127">
        <f t="shared" si="190"/>
        <v>0.97</v>
      </c>
      <c r="AD197" s="127">
        <f t="shared" si="190"/>
        <v>0.97</v>
      </c>
      <c r="AE197" s="127">
        <f t="shared" si="190"/>
        <v>0.97</v>
      </c>
      <c r="AF197" s="127">
        <f t="shared" si="190"/>
        <v>0.97</v>
      </c>
      <c r="AG197" s="127">
        <f t="shared" si="190"/>
        <v>0.97</v>
      </c>
      <c r="AH197" s="127">
        <f t="shared" si="190"/>
        <v>0.97</v>
      </c>
      <c r="AI197" s="127">
        <f t="shared" si="190"/>
        <v>0.97</v>
      </c>
      <c r="AJ197" s="127">
        <f t="shared" si="190"/>
        <v>0.97</v>
      </c>
      <c r="AK197" s="127">
        <f t="shared" si="190"/>
        <v>0.97</v>
      </c>
      <c r="AL197" s="127">
        <f t="shared" si="190"/>
        <v>0.97</v>
      </c>
      <c r="AM197" s="127">
        <f t="shared" si="190"/>
        <v>0.97</v>
      </c>
      <c r="AN197" s="127">
        <f t="shared" si="190"/>
        <v>0.97</v>
      </c>
      <c r="AO197" s="127">
        <f t="shared" si="190"/>
        <v>0.97</v>
      </c>
      <c r="AP197" s="127">
        <f t="shared" si="190"/>
        <v>0.97</v>
      </c>
      <c r="AQ197" s="127">
        <f t="shared" si="190"/>
        <v>0.97</v>
      </c>
      <c r="AR197" s="127">
        <f t="shared" si="190"/>
        <v>0.97</v>
      </c>
      <c r="AS197" s="127">
        <f t="shared" si="190"/>
        <v>0.97</v>
      </c>
      <c r="AT197" s="127">
        <f t="shared" si="190"/>
        <v>0.97</v>
      </c>
      <c r="AU197" s="127">
        <f t="shared" si="190"/>
        <v>0.97</v>
      </c>
      <c r="AV197" s="127">
        <f t="shared" si="190"/>
        <v>0.97</v>
      </c>
      <c r="AW197" s="127">
        <f t="shared" si="190"/>
        <v>0.97</v>
      </c>
      <c r="AX197" s="127">
        <f t="shared" si="190"/>
        <v>0.97</v>
      </c>
      <c r="AY197" s="127">
        <f t="shared" si="190"/>
        <v>0.97</v>
      </c>
      <c r="AZ197" s="127">
        <f t="shared" si="190"/>
        <v>0.97</v>
      </c>
      <c r="BA197" s="127">
        <f t="shared" si="190"/>
        <v>0.97</v>
      </c>
      <c r="BB197" s="127">
        <f t="shared" si="190"/>
        <v>0.97</v>
      </c>
      <c r="BC197" s="127">
        <f t="shared" si="190"/>
        <v>0.97</v>
      </c>
      <c r="BD197" s="127">
        <f t="shared" si="190"/>
        <v>0.97</v>
      </c>
      <c r="BE197" s="127">
        <f t="shared" si="190"/>
        <v>0.97</v>
      </c>
      <c r="BF197" s="127">
        <f t="shared" si="190"/>
        <v>0.97</v>
      </c>
      <c r="BG197" s="127">
        <f t="shared" si="190"/>
        <v>0.97</v>
      </c>
      <c r="BH197" s="127">
        <f t="shared" si="190"/>
        <v>0.97</v>
      </c>
      <c r="BI197" s="127">
        <f t="shared" si="190"/>
        <v>0.97</v>
      </c>
      <c r="BJ197" s="127">
        <f t="shared" si="190"/>
        <v>0.97</v>
      </c>
      <c r="BK197" s="127">
        <f t="shared" si="190"/>
        <v>0.97</v>
      </c>
      <c r="BL197" s="127">
        <f t="shared" si="190"/>
        <v>0.97</v>
      </c>
      <c r="BM197" s="127">
        <f t="shared" si="190"/>
        <v>0.97</v>
      </c>
      <c r="BN197" s="127">
        <f>1-BN194</f>
        <v>0.97</v>
      </c>
    </row>
    <row r="198" spans="3:69" hidden="1" outlineLevel="1">
      <c r="E198" s="73"/>
    </row>
    <row r="199" spans="3:69" hidden="1" outlineLevel="1">
      <c r="E199" s="16" t="s">
        <v>310</v>
      </c>
      <c r="H199" t="s">
        <v>517</v>
      </c>
    </row>
    <row r="200" spans="3:69" hidden="1" outlineLevel="1">
      <c r="E200" s="167" t="s">
        <v>326</v>
      </c>
      <c r="Q200" s="127">
        <f t="shared" ref="Q200:AV200" si="191">Q156/SUM(Q155:Q156)</f>
        <v>0.13173371368619291</v>
      </c>
      <c r="R200" s="127">
        <f t="shared" si="191"/>
        <v>0.16104906178739153</v>
      </c>
      <c r="S200" s="127">
        <f t="shared" si="191"/>
        <v>0.2459981990966208</v>
      </c>
      <c r="T200" s="127">
        <f t="shared" si="191"/>
        <v>0.34587175947570425</v>
      </c>
      <c r="U200" s="127">
        <f t="shared" si="191"/>
        <v>0.4138119703909347</v>
      </c>
      <c r="V200" s="127">
        <f t="shared" si="191"/>
        <v>0.45589781735042351</v>
      </c>
      <c r="W200" s="127">
        <f t="shared" si="191"/>
        <v>0.49959818952934665</v>
      </c>
      <c r="X200" s="127">
        <f t="shared" si="191"/>
        <v>0.54111565459787425</v>
      </c>
      <c r="Y200" s="127">
        <f t="shared" si="191"/>
        <v>0.57697837436590838</v>
      </c>
      <c r="Z200" s="127">
        <f t="shared" si="191"/>
        <v>0.60635546794000361</v>
      </c>
      <c r="AA200" s="127">
        <f t="shared" si="191"/>
        <v>0.62847618168701658</v>
      </c>
      <c r="AB200" s="127">
        <f t="shared" si="191"/>
        <v>0.64596362030091747</v>
      </c>
      <c r="AC200" s="127">
        <f t="shared" si="191"/>
        <v>0.66027729724807027</v>
      </c>
      <c r="AD200" s="127">
        <f t="shared" si="191"/>
        <v>0.67270601976901778</v>
      </c>
      <c r="AE200" s="127">
        <f t="shared" si="191"/>
        <v>0.68233163312419598</v>
      </c>
      <c r="AF200" s="127">
        <f t="shared" si="191"/>
        <v>0.69141727535663788</v>
      </c>
      <c r="AG200" s="127">
        <f t="shared" si="191"/>
        <v>0.70004522030179384</v>
      </c>
      <c r="AH200" s="127">
        <f t="shared" si="191"/>
        <v>0.70033154978411438</v>
      </c>
      <c r="AI200" s="127">
        <f t="shared" si="191"/>
        <v>0.69913410413117194</v>
      </c>
      <c r="AJ200" s="127">
        <f t="shared" si="191"/>
        <v>0.6979459722104272</v>
      </c>
      <c r="AK200" s="127">
        <f t="shared" si="191"/>
        <v>0.6967579984564457</v>
      </c>
      <c r="AL200" s="127">
        <f t="shared" si="191"/>
        <v>0.69558613587122908</v>
      </c>
      <c r="AM200" s="127">
        <f t="shared" si="191"/>
        <v>0.69444881274676662</v>
      </c>
      <c r="AN200" s="127">
        <f t="shared" si="191"/>
        <v>0.69334297719007199</v>
      </c>
      <c r="AO200" s="127">
        <f t="shared" si="191"/>
        <v>0.69225133059327526</v>
      </c>
      <c r="AP200" s="127">
        <f t="shared" si="191"/>
        <v>0.69114400088466166</v>
      </c>
      <c r="AQ200" s="127">
        <f t="shared" si="191"/>
        <v>0.69000950156318763</v>
      </c>
      <c r="AR200" s="127">
        <f t="shared" si="191"/>
        <v>0.68887767702714953</v>
      </c>
      <c r="AS200" s="127">
        <f t="shared" si="191"/>
        <v>0.68776636405153613</v>
      </c>
      <c r="AT200" s="127">
        <f t="shared" si="191"/>
        <v>0.68666631890241925</v>
      </c>
      <c r="AU200" s="127">
        <f t="shared" si="191"/>
        <v>0.68556974386539604</v>
      </c>
      <c r="AV200" s="127">
        <f t="shared" si="191"/>
        <v>0.68447851608748045</v>
      </c>
      <c r="AW200" s="127">
        <f t="shared" ref="AW200:BN200" si="192">AW156/SUM(AW155:AW156)</f>
        <v>0.68339952709570417</v>
      </c>
      <c r="AX200" s="127">
        <f t="shared" si="192"/>
        <v>0.68233454195062848</v>
      </c>
      <c r="AY200" s="127">
        <f t="shared" si="192"/>
        <v>0.68127937054344878</v>
      </c>
      <c r="AZ200" s="127">
        <f t="shared" si="192"/>
        <v>0.68023042182229487</v>
      </c>
      <c r="BA200" s="127">
        <f t="shared" si="192"/>
        <v>0.67919115066109492</v>
      </c>
      <c r="BB200" s="127">
        <f t="shared" si="192"/>
        <v>0.6781684011561866</v>
      </c>
      <c r="BC200" s="127">
        <f t="shared" si="192"/>
        <v>0.67716453115273101</v>
      </c>
      <c r="BD200" s="127">
        <f t="shared" si="192"/>
        <v>0.67617665532393456</v>
      </c>
      <c r="BE200" s="127">
        <f t="shared" si="192"/>
        <v>0.67520179272445491</v>
      </c>
      <c r="BF200" s="127">
        <f t="shared" si="192"/>
        <v>0.67424215467018733</v>
      </c>
      <c r="BG200" s="127">
        <f t="shared" si="192"/>
        <v>0.67330250254245261</v>
      </c>
      <c r="BH200" s="127">
        <f t="shared" si="192"/>
        <v>0.67238392836102356</v>
      </c>
      <c r="BI200" s="127">
        <f t="shared" si="192"/>
        <v>0.67148327458616008</v>
      </c>
      <c r="BJ200" s="127">
        <f t="shared" si="192"/>
        <v>0.6708150587411621</v>
      </c>
      <c r="BK200" s="127">
        <f t="shared" si="192"/>
        <v>0.67037147448747814</v>
      </c>
      <c r="BL200" s="127">
        <f t="shared" si="192"/>
        <v>0.66992750228577991</v>
      </c>
      <c r="BM200" s="127">
        <f t="shared" si="192"/>
        <v>0.6694831426062241</v>
      </c>
      <c r="BN200" s="127">
        <f t="shared" si="192"/>
        <v>0.66903839592180725</v>
      </c>
    </row>
    <row r="201" spans="3:69" hidden="1" outlineLevel="1">
      <c r="E201" s="63" t="s">
        <v>329</v>
      </c>
      <c r="G201" s="239" t="s">
        <v>506</v>
      </c>
      <c r="Q201" s="124">
        <v>0.1</v>
      </c>
      <c r="R201" s="238">
        <v>0.1</v>
      </c>
      <c r="S201" s="238">
        <v>0.1</v>
      </c>
      <c r="T201" s="238">
        <v>0.15</v>
      </c>
      <c r="U201" s="238">
        <v>0.2</v>
      </c>
      <c r="V201" s="238">
        <v>0.5</v>
      </c>
      <c r="W201" s="238">
        <v>0.5</v>
      </c>
      <c r="X201" s="238">
        <v>0.5</v>
      </c>
      <c r="Y201" s="238">
        <v>0.5</v>
      </c>
      <c r="Z201" s="238">
        <v>0.5</v>
      </c>
      <c r="AA201" s="238">
        <v>0.5</v>
      </c>
      <c r="AB201" s="238">
        <v>0.5</v>
      </c>
      <c r="AC201" s="238">
        <v>0.5</v>
      </c>
      <c r="AD201" s="238">
        <v>0.5</v>
      </c>
      <c r="AE201" s="238">
        <v>0.5</v>
      </c>
      <c r="AF201" s="238">
        <v>0.5</v>
      </c>
      <c r="AG201" s="238">
        <v>0.5</v>
      </c>
      <c r="AH201" s="198">
        <f>AG201</f>
        <v>0.5</v>
      </c>
      <c r="AI201" s="198">
        <f t="shared" ref="AI201:BN201" si="193">AH201</f>
        <v>0.5</v>
      </c>
      <c r="AJ201" s="198">
        <f t="shared" si="193"/>
        <v>0.5</v>
      </c>
      <c r="AK201" s="198">
        <f t="shared" si="193"/>
        <v>0.5</v>
      </c>
      <c r="AL201" s="198">
        <f t="shared" si="193"/>
        <v>0.5</v>
      </c>
      <c r="AM201" s="198">
        <f t="shared" si="193"/>
        <v>0.5</v>
      </c>
      <c r="AN201" s="198">
        <f t="shared" si="193"/>
        <v>0.5</v>
      </c>
      <c r="AO201" s="198">
        <f t="shared" si="193"/>
        <v>0.5</v>
      </c>
      <c r="AP201" s="198">
        <f t="shared" si="193"/>
        <v>0.5</v>
      </c>
      <c r="AQ201" s="198">
        <f t="shared" si="193"/>
        <v>0.5</v>
      </c>
      <c r="AR201" s="198">
        <f t="shared" si="193"/>
        <v>0.5</v>
      </c>
      <c r="AS201" s="198">
        <f t="shared" si="193"/>
        <v>0.5</v>
      </c>
      <c r="AT201" s="198">
        <f t="shared" si="193"/>
        <v>0.5</v>
      </c>
      <c r="AU201" s="198">
        <f t="shared" si="193"/>
        <v>0.5</v>
      </c>
      <c r="AV201" s="198">
        <f t="shared" si="193"/>
        <v>0.5</v>
      </c>
      <c r="AW201" s="198">
        <f t="shared" si="193"/>
        <v>0.5</v>
      </c>
      <c r="AX201" s="198">
        <f t="shared" si="193"/>
        <v>0.5</v>
      </c>
      <c r="AY201" s="198">
        <f t="shared" si="193"/>
        <v>0.5</v>
      </c>
      <c r="AZ201" s="198">
        <f t="shared" si="193"/>
        <v>0.5</v>
      </c>
      <c r="BA201" s="198">
        <f t="shared" si="193"/>
        <v>0.5</v>
      </c>
      <c r="BB201" s="198">
        <f t="shared" si="193"/>
        <v>0.5</v>
      </c>
      <c r="BC201" s="198">
        <f t="shared" si="193"/>
        <v>0.5</v>
      </c>
      <c r="BD201" s="198">
        <f t="shared" si="193"/>
        <v>0.5</v>
      </c>
      <c r="BE201" s="198">
        <f t="shared" si="193"/>
        <v>0.5</v>
      </c>
      <c r="BF201" s="198">
        <f t="shared" si="193"/>
        <v>0.5</v>
      </c>
      <c r="BG201" s="198">
        <f t="shared" si="193"/>
        <v>0.5</v>
      </c>
      <c r="BH201" s="198">
        <f t="shared" si="193"/>
        <v>0.5</v>
      </c>
      <c r="BI201" s="198">
        <f t="shared" si="193"/>
        <v>0.5</v>
      </c>
      <c r="BJ201" s="198">
        <f t="shared" si="193"/>
        <v>0.5</v>
      </c>
      <c r="BK201" s="198">
        <f t="shared" si="193"/>
        <v>0.5</v>
      </c>
      <c r="BL201" s="198">
        <f t="shared" si="193"/>
        <v>0.5</v>
      </c>
      <c r="BM201" s="198">
        <f t="shared" si="193"/>
        <v>0.5</v>
      </c>
      <c r="BN201" s="198">
        <f t="shared" si="193"/>
        <v>0.5</v>
      </c>
    </row>
    <row r="202" spans="3:69" hidden="1" outlineLevel="1">
      <c r="E202" s="16"/>
    </row>
    <row r="203" spans="3:69" hidden="1" outlineLevel="1">
      <c r="E203" s="78" t="s">
        <v>309</v>
      </c>
      <c r="H203" t="s">
        <v>517</v>
      </c>
    </row>
    <row r="204" spans="3:69" hidden="1" outlineLevel="1">
      <c r="E204" s="101" t="s">
        <v>307</v>
      </c>
      <c r="Q204" s="127">
        <f>1-Q201</f>
        <v>0.9</v>
      </c>
      <c r="R204" s="127">
        <f t="shared" ref="R204:BM204" si="194">1-R201</f>
        <v>0.9</v>
      </c>
      <c r="S204" s="127">
        <f t="shared" si="194"/>
        <v>0.9</v>
      </c>
      <c r="T204" s="127">
        <f t="shared" si="194"/>
        <v>0.85</v>
      </c>
      <c r="U204" s="127">
        <f t="shared" si="194"/>
        <v>0.8</v>
      </c>
      <c r="V204" s="127">
        <f t="shared" si="194"/>
        <v>0.5</v>
      </c>
      <c r="W204" s="127">
        <f t="shared" si="194"/>
        <v>0.5</v>
      </c>
      <c r="X204" s="127">
        <f t="shared" si="194"/>
        <v>0.5</v>
      </c>
      <c r="Y204" s="127">
        <f t="shared" si="194"/>
        <v>0.5</v>
      </c>
      <c r="Z204" s="127">
        <f t="shared" si="194"/>
        <v>0.5</v>
      </c>
      <c r="AA204" s="127">
        <f t="shared" si="194"/>
        <v>0.5</v>
      </c>
      <c r="AB204" s="127">
        <f t="shared" si="194"/>
        <v>0.5</v>
      </c>
      <c r="AC204" s="127">
        <f t="shared" si="194"/>
        <v>0.5</v>
      </c>
      <c r="AD204" s="127">
        <f t="shared" si="194"/>
        <v>0.5</v>
      </c>
      <c r="AE204" s="127">
        <f t="shared" si="194"/>
        <v>0.5</v>
      </c>
      <c r="AF204" s="127">
        <f t="shared" si="194"/>
        <v>0.5</v>
      </c>
      <c r="AG204" s="127">
        <f t="shared" si="194"/>
        <v>0.5</v>
      </c>
      <c r="AH204" s="127">
        <f t="shared" si="194"/>
        <v>0.5</v>
      </c>
      <c r="AI204" s="127">
        <f t="shared" si="194"/>
        <v>0.5</v>
      </c>
      <c r="AJ204" s="127">
        <f t="shared" si="194"/>
        <v>0.5</v>
      </c>
      <c r="AK204" s="127">
        <f t="shared" si="194"/>
        <v>0.5</v>
      </c>
      <c r="AL204" s="127">
        <f t="shared" si="194"/>
        <v>0.5</v>
      </c>
      <c r="AM204" s="127">
        <f t="shared" si="194"/>
        <v>0.5</v>
      </c>
      <c r="AN204" s="127">
        <f t="shared" si="194"/>
        <v>0.5</v>
      </c>
      <c r="AO204" s="127">
        <f t="shared" si="194"/>
        <v>0.5</v>
      </c>
      <c r="AP204" s="127">
        <f t="shared" si="194"/>
        <v>0.5</v>
      </c>
      <c r="AQ204" s="127">
        <f t="shared" si="194"/>
        <v>0.5</v>
      </c>
      <c r="AR204" s="127">
        <f t="shared" si="194"/>
        <v>0.5</v>
      </c>
      <c r="AS204" s="127">
        <f t="shared" si="194"/>
        <v>0.5</v>
      </c>
      <c r="AT204" s="127">
        <f t="shared" si="194"/>
        <v>0.5</v>
      </c>
      <c r="AU204" s="127">
        <f t="shared" si="194"/>
        <v>0.5</v>
      </c>
      <c r="AV204" s="127">
        <f t="shared" si="194"/>
        <v>0.5</v>
      </c>
      <c r="AW204" s="127">
        <f t="shared" si="194"/>
        <v>0.5</v>
      </c>
      <c r="AX204" s="127">
        <f t="shared" si="194"/>
        <v>0.5</v>
      </c>
      <c r="AY204" s="127">
        <f t="shared" si="194"/>
        <v>0.5</v>
      </c>
      <c r="AZ204" s="127">
        <f t="shared" si="194"/>
        <v>0.5</v>
      </c>
      <c r="BA204" s="127">
        <f t="shared" si="194"/>
        <v>0.5</v>
      </c>
      <c r="BB204" s="127">
        <f t="shared" si="194"/>
        <v>0.5</v>
      </c>
      <c r="BC204" s="127">
        <f t="shared" si="194"/>
        <v>0.5</v>
      </c>
      <c r="BD204" s="127">
        <f t="shared" si="194"/>
        <v>0.5</v>
      </c>
      <c r="BE204" s="127">
        <f t="shared" si="194"/>
        <v>0.5</v>
      </c>
      <c r="BF204" s="127">
        <f t="shared" si="194"/>
        <v>0.5</v>
      </c>
      <c r="BG204" s="127">
        <f t="shared" si="194"/>
        <v>0.5</v>
      </c>
      <c r="BH204" s="127">
        <f t="shared" si="194"/>
        <v>0.5</v>
      </c>
      <c r="BI204" s="127">
        <f t="shared" si="194"/>
        <v>0.5</v>
      </c>
      <c r="BJ204" s="127">
        <f t="shared" si="194"/>
        <v>0.5</v>
      </c>
      <c r="BK204" s="127">
        <f t="shared" si="194"/>
        <v>0.5</v>
      </c>
      <c r="BL204" s="127">
        <f t="shared" si="194"/>
        <v>0.5</v>
      </c>
      <c r="BM204" s="127">
        <f t="shared" si="194"/>
        <v>0.5</v>
      </c>
      <c r="BN204" s="127">
        <f>1-BN201</f>
        <v>0.5</v>
      </c>
    </row>
    <row r="205" spans="3:69" hidden="1" outlineLevel="1">
      <c r="E205" s="16"/>
    </row>
    <row r="206" spans="3:69" hidden="1" outlineLevel="1">
      <c r="C206" s="74"/>
      <c r="D206" s="78" t="s">
        <v>310</v>
      </c>
    </row>
    <row r="207" spans="3:69" hidden="1" outlineLevel="1">
      <c r="E207" s="16"/>
    </row>
    <row r="208" spans="3:69" hidden="1" outlineLevel="1">
      <c r="E208" s="78" t="s">
        <v>311</v>
      </c>
      <c r="H208" t="s">
        <v>335</v>
      </c>
    </row>
    <row r="209" spans="3:69" hidden="1" outlineLevel="1">
      <c r="E209" s="102" t="s">
        <v>317</v>
      </c>
      <c r="BP209"/>
      <c r="BQ209"/>
    </row>
    <row r="210" spans="3:69" hidden="1" outlineLevel="1">
      <c r="E210" s="63" t="s">
        <v>661</v>
      </c>
      <c r="G210" s="117"/>
      <c r="J210" t="s">
        <v>119</v>
      </c>
      <c r="Q210" s="198">
        <f>Q725</f>
        <v>0.75954768253668759</v>
      </c>
      <c r="R210" s="198">
        <f t="shared" ref="R210:W210" si="195">R725</f>
        <v>0.75954768253668759</v>
      </c>
      <c r="S210" s="198">
        <f t="shared" si="195"/>
        <v>0.75954768253668759</v>
      </c>
      <c r="T210" s="198">
        <f t="shared" si="195"/>
        <v>0.75954768253668759</v>
      </c>
      <c r="U210" s="198">
        <f t="shared" si="195"/>
        <v>0.75954768253668759</v>
      </c>
      <c r="V210" s="198">
        <f t="shared" si="195"/>
        <v>0.8521845819958731</v>
      </c>
      <c r="W210" s="198">
        <f t="shared" si="195"/>
        <v>0.84810692122170195</v>
      </c>
      <c r="X210" s="198">
        <f>W210</f>
        <v>0.84810692122170195</v>
      </c>
      <c r="Y210" s="198">
        <f t="shared" ref="Y210:BN210" si="196">X210</f>
        <v>0.84810692122170195</v>
      </c>
      <c r="Z210" s="198">
        <f t="shared" si="196"/>
        <v>0.84810692122170195</v>
      </c>
      <c r="AA210" s="198">
        <f t="shared" si="196"/>
        <v>0.84810692122170195</v>
      </c>
      <c r="AB210" s="198">
        <f t="shared" si="196"/>
        <v>0.84810692122170195</v>
      </c>
      <c r="AC210" s="198">
        <f t="shared" si="196"/>
        <v>0.84810692122170195</v>
      </c>
      <c r="AD210" s="198">
        <f t="shared" si="196"/>
        <v>0.84810692122170195</v>
      </c>
      <c r="AE210" s="198">
        <f t="shared" si="196"/>
        <v>0.84810692122170195</v>
      </c>
      <c r="AF210" s="198">
        <f t="shared" si="196"/>
        <v>0.84810692122170195</v>
      </c>
      <c r="AG210" s="198">
        <f t="shared" si="196"/>
        <v>0.84810692122170195</v>
      </c>
      <c r="AH210" s="198">
        <f t="shared" si="196"/>
        <v>0.84810692122170195</v>
      </c>
      <c r="AI210" s="198">
        <f t="shared" si="196"/>
        <v>0.84810692122170195</v>
      </c>
      <c r="AJ210" s="198">
        <f t="shared" si="196"/>
        <v>0.84810692122170195</v>
      </c>
      <c r="AK210" s="198">
        <f t="shared" si="196"/>
        <v>0.84810692122170195</v>
      </c>
      <c r="AL210" s="198">
        <f t="shared" si="196"/>
        <v>0.84810692122170195</v>
      </c>
      <c r="AM210" s="198">
        <f t="shared" si="196"/>
        <v>0.84810692122170195</v>
      </c>
      <c r="AN210" s="198">
        <f t="shared" si="196"/>
        <v>0.84810692122170195</v>
      </c>
      <c r="AO210" s="198">
        <f t="shared" si="196"/>
        <v>0.84810692122170195</v>
      </c>
      <c r="AP210" s="198">
        <f t="shared" si="196"/>
        <v>0.84810692122170195</v>
      </c>
      <c r="AQ210" s="198">
        <f t="shared" si="196"/>
        <v>0.84810692122170195</v>
      </c>
      <c r="AR210" s="198">
        <f t="shared" si="196"/>
        <v>0.84810692122170195</v>
      </c>
      <c r="AS210" s="198">
        <f t="shared" si="196"/>
        <v>0.84810692122170195</v>
      </c>
      <c r="AT210" s="198">
        <f t="shared" si="196"/>
        <v>0.84810692122170195</v>
      </c>
      <c r="AU210" s="198">
        <f t="shared" si="196"/>
        <v>0.84810692122170195</v>
      </c>
      <c r="AV210" s="198">
        <f t="shared" si="196"/>
        <v>0.84810692122170195</v>
      </c>
      <c r="AW210" s="198">
        <f t="shared" si="196"/>
        <v>0.84810692122170195</v>
      </c>
      <c r="AX210" s="198">
        <f t="shared" si="196"/>
        <v>0.84810692122170195</v>
      </c>
      <c r="AY210" s="198">
        <f t="shared" si="196"/>
        <v>0.84810692122170195</v>
      </c>
      <c r="AZ210" s="198">
        <f t="shared" si="196"/>
        <v>0.84810692122170195</v>
      </c>
      <c r="BA210" s="198">
        <f t="shared" si="196"/>
        <v>0.84810692122170195</v>
      </c>
      <c r="BB210" s="198">
        <f t="shared" si="196"/>
        <v>0.84810692122170195</v>
      </c>
      <c r="BC210" s="198">
        <f t="shared" si="196"/>
        <v>0.84810692122170195</v>
      </c>
      <c r="BD210" s="198">
        <f t="shared" si="196"/>
        <v>0.84810692122170195</v>
      </c>
      <c r="BE210" s="198">
        <f t="shared" si="196"/>
        <v>0.84810692122170195</v>
      </c>
      <c r="BF210" s="198">
        <f t="shared" si="196"/>
        <v>0.84810692122170195</v>
      </c>
      <c r="BG210" s="198">
        <f t="shared" si="196"/>
        <v>0.84810692122170195</v>
      </c>
      <c r="BH210" s="198">
        <f t="shared" si="196"/>
        <v>0.84810692122170195</v>
      </c>
      <c r="BI210" s="198">
        <f t="shared" si="196"/>
        <v>0.84810692122170195</v>
      </c>
      <c r="BJ210" s="198">
        <f t="shared" si="196"/>
        <v>0.84810692122170195</v>
      </c>
      <c r="BK210" s="198">
        <f t="shared" si="196"/>
        <v>0.84810692122170195</v>
      </c>
      <c r="BL210" s="198">
        <f t="shared" si="196"/>
        <v>0.84810692122170195</v>
      </c>
      <c r="BM210" s="198">
        <f t="shared" si="196"/>
        <v>0.84810692122170195</v>
      </c>
      <c r="BN210" s="198">
        <f t="shared" si="196"/>
        <v>0.84810692122170195</v>
      </c>
      <c r="BP210"/>
      <c r="BQ210"/>
    </row>
    <row r="211" spans="3:69" hidden="1" outlineLevel="1">
      <c r="E211" s="63"/>
      <c r="G211" s="117"/>
    </row>
    <row r="212" spans="3:69" hidden="1" outlineLevel="1">
      <c r="E212" s="63" t="s">
        <v>662</v>
      </c>
      <c r="G212" s="117"/>
      <c r="J212" t="s">
        <v>119</v>
      </c>
      <c r="Q212" s="127">
        <f t="shared" ref="Q212:AV212" si="197">1-Q210</f>
        <v>0.24045231746331241</v>
      </c>
      <c r="R212" s="127">
        <f t="shared" si="197"/>
        <v>0.24045231746331241</v>
      </c>
      <c r="S212" s="127">
        <f t="shared" si="197"/>
        <v>0.24045231746331241</v>
      </c>
      <c r="T212" s="127">
        <f t="shared" si="197"/>
        <v>0.24045231746331241</v>
      </c>
      <c r="U212" s="127">
        <f t="shared" si="197"/>
        <v>0.24045231746331241</v>
      </c>
      <c r="V212" s="127">
        <f t="shared" si="197"/>
        <v>0.1478154180041269</v>
      </c>
      <c r="W212" s="127">
        <f t="shared" si="197"/>
        <v>0.15189307877829805</v>
      </c>
      <c r="X212" s="127">
        <f t="shared" si="197"/>
        <v>0.15189307877829805</v>
      </c>
      <c r="Y212" s="127">
        <f t="shared" si="197"/>
        <v>0.15189307877829805</v>
      </c>
      <c r="Z212" s="127">
        <f t="shared" si="197"/>
        <v>0.15189307877829805</v>
      </c>
      <c r="AA212" s="127">
        <f t="shared" si="197"/>
        <v>0.15189307877829805</v>
      </c>
      <c r="AB212" s="127">
        <f t="shared" si="197"/>
        <v>0.15189307877829805</v>
      </c>
      <c r="AC212" s="127">
        <f t="shared" si="197"/>
        <v>0.15189307877829805</v>
      </c>
      <c r="AD212" s="127">
        <f t="shared" si="197"/>
        <v>0.15189307877829805</v>
      </c>
      <c r="AE212" s="127">
        <f t="shared" si="197"/>
        <v>0.15189307877829805</v>
      </c>
      <c r="AF212" s="127">
        <f t="shared" si="197"/>
        <v>0.15189307877829805</v>
      </c>
      <c r="AG212" s="127">
        <f t="shared" si="197"/>
        <v>0.15189307877829805</v>
      </c>
      <c r="AH212" s="127">
        <f t="shared" si="197"/>
        <v>0.15189307877829805</v>
      </c>
      <c r="AI212" s="127">
        <f t="shared" si="197"/>
        <v>0.15189307877829805</v>
      </c>
      <c r="AJ212" s="127">
        <f t="shared" si="197"/>
        <v>0.15189307877829805</v>
      </c>
      <c r="AK212" s="127">
        <f t="shared" si="197"/>
        <v>0.15189307877829805</v>
      </c>
      <c r="AL212" s="127">
        <f t="shared" si="197"/>
        <v>0.15189307877829805</v>
      </c>
      <c r="AM212" s="127">
        <f t="shared" si="197"/>
        <v>0.15189307877829805</v>
      </c>
      <c r="AN212" s="127">
        <f t="shared" si="197"/>
        <v>0.15189307877829805</v>
      </c>
      <c r="AO212" s="127">
        <f t="shared" si="197"/>
        <v>0.15189307877829805</v>
      </c>
      <c r="AP212" s="127">
        <f t="shared" si="197"/>
        <v>0.15189307877829805</v>
      </c>
      <c r="AQ212" s="127">
        <f t="shared" si="197"/>
        <v>0.15189307877829805</v>
      </c>
      <c r="AR212" s="127">
        <f t="shared" si="197"/>
        <v>0.15189307877829805</v>
      </c>
      <c r="AS212" s="127">
        <f t="shared" si="197"/>
        <v>0.15189307877829805</v>
      </c>
      <c r="AT212" s="127">
        <f t="shared" si="197"/>
        <v>0.15189307877829805</v>
      </c>
      <c r="AU212" s="127">
        <f t="shared" si="197"/>
        <v>0.15189307877829805</v>
      </c>
      <c r="AV212" s="127">
        <f t="shared" si="197"/>
        <v>0.15189307877829805</v>
      </c>
      <c r="AW212" s="127">
        <f t="shared" ref="AW212:BM212" si="198">1-AW210</f>
        <v>0.15189307877829805</v>
      </c>
      <c r="AX212" s="127">
        <f t="shared" si="198"/>
        <v>0.15189307877829805</v>
      </c>
      <c r="AY212" s="127">
        <f t="shared" si="198"/>
        <v>0.15189307877829805</v>
      </c>
      <c r="AZ212" s="127">
        <f t="shared" si="198"/>
        <v>0.15189307877829805</v>
      </c>
      <c r="BA212" s="127">
        <f t="shared" si="198"/>
        <v>0.15189307877829805</v>
      </c>
      <c r="BB212" s="127">
        <f t="shared" si="198"/>
        <v>0.15189307877829805</v>
      </c>
      <c r="BC212" s="127">
        <f t="shared" si="198"/>
        <v>0.15189307877829805</v>
      </c>
      <c r="BD212" s="127">
        <f t="shared" si="198"/>
        <v>0.15189307877829805</v>
      </c>
      <c r="BE212" s="127">
        <f t="shared" si="198"/>
        <v>0.15189307877829805</v>
      </c>
      <c r="BF212" s="127">
        <f t="shared" si="198"/>
        <v>0.15189307877829805</v>
      </c>
      <c r="BG212" s="127">
        <f t="shared" si="198"/>
        <v>0.15189307877829805</v>
      </c>
      <c r="BH212" s="127">
        <f t="shared" si="198"/>
        <v>0.15189307877829805</v>
      </c>
      <c r="BI212" s="127">
        <f t="shared" si="198"/>
        <v>0.15189307877829805</v>
      </c>
      <c r="BJ212" s="127">
        <f t="shared" si="198"/>
        <v>0.15189307877829805</v>
      </c>
      <c r="BK212" s="127">
        <f t="shared" si="198"/>
        <v>0.15189307877829805</v>
      </c>
      <c r="BL212" s="127">
        <f t="shared" si="198"/>
        <v>0.15189307877829805</v>
      </c>
      <c r="BM212" s="127">
        <f t="shared" si="198"/>
        <v>0.15189307877829805</v>
      </c>
      <c r="BN212" s="127">
        <f>1-BN210</f>
        <v>0.15189307877829805</v>
      </c>
    </row>
    <row r="213" spans="3:69" hidden="1" outlineLevel="1">
      <c r="E213" s="63"/>
    </row>
    <row r="214" spans="3:69" hidden="1" outlineLevel="1">
      <c r="E214" s="16"/>
    </row>
    <row r="215" spans="3:69" hidden="1" outlineLevel="1">
      <c r="C215" s="92" t="s">
        <v>286</v>
      </c>
      <c r="D215" s="20"/>
      <c r="E215" s="20"/>
    </row>
    <row r="216" spans="3:69" hidden="1" outlineLevel="1"/>
    <row r="217" spans="3:69" hidden="1" outlineLevel="1">
      <c r="D217" s="78" t="s">
        <v>318</v>
      </c>
      <c r="E217" s="20"/>
    </row>
    <row r="218" spans="3:69" hidden="1" outlineLevel="1"/>
    <row r="219" spans="3:69" hidden="1" outlineLevel="1">
      <c r="E219" s="78" t="s">
        <v>319</v>
      </c>
    </row>
    <row r="220" spans="3:69" hidden="1" outlineLevel="1">
      <c r="E220" s="101" t="s">
        <v>307</v>
      </c>
      <c r="Q220" s="201">
        <f t="shared" ref="Q220:X220" si="199">Q718/Q$707</f>
        <v>1.556608477612419E-2</v>
      </c>
      <c r="R220" s="201">
        <f t="shared" si="199"/>
        <v>1.7869148550697954E-2</v>
      </c>
      <c r="S220" s="201">
        <f t="shared" si="199"/>
        <v>2.1294499047192543E-2</v>
      </c>
      <c r="T220" s="201">
        <f t="shared" si="199"/>
        <v>2.63050789939176E-2</v>
      </c>
      <c r="U220" s="201">
        <f t="shared" si="199"/>
        <v>2.7943958324740205E-2</v>
      </c>
      <c r="V220" s="201">
        <f t="shared" si="199"/>
        <v>3.1591516390089648E-2</v>
      </c>
      <c r="W220" s="201">
        <f t="shared" si="199"/>
        <v>3.7197659958624098E-2</v>
      </c>
      <c r="X220" s="201">
        <f t="shared" si="199"/>
        <v>4.0803669574706485E-2</v>
      </c>
      <c r="Y220" s="153">
        <f t="shared" ref="Y220:BN220" si="200">X220</f>
        <v>4.0803669574706485E-2</v>
      </c>
      <c r="Z220" s="153">
        <f t="shared" si="200"/>
        <v>4.0803669574706485E-2</v>
      </c>
      <c r="AA220" s="153">
        <f t="shared" si="200"/>
        <v>4.0803669574706485E-2</v>
      </c>
      <c r="AB220" s="153">
        <f t="shared" si="200"/>
        <v>4.0803669574706485E-2</v>
      </c>
      <c r="AC220" s="153">
        <f t="shared" si="200"/>
        <v>4.0803669574706485E-2</v>
      </c>
      <c r="AD220" s="153">
        <f t="shared" si="200"/>
        <v>4.0803669574706485E-2</v>
      </c>
      <c r="AE220" s="153">
        <f t="shared" si="200"/>
        <v>4.0803669574706485E-2</v>
      </c>
      <c r="AF220" s="153">
        <f t="shared" si="200"/>
        <v>4.0803669574706485E-2</v>
      </c>
      <c r="AG220" s="153">
        <f t="shared" si="200"/>
        <v>4.0803669574706485E-2</v>
      </c>
      <c r="AH220" s="153">
        <f t="shared" si="200"/>
        <v>4.0803669574706485E-2</v>
      </c>
      <c r="AI220" s="153">
        <f t="shared" si="200"/>
        <v>4.0803669574706485E-2</v>
      </c>
      <c r="AJ220" s="153">
        <f t="shared" si="200"/>
        <v>4.0803669574706485E-2</v>
      </c>
      <c r="AK220" s="153">
        <f t="shared" si="200"/>
        <v>4.0803669574706485E-2</v>
      </c>
      <c r="AL220" s="153">
        <f t="shared" si="200"/>
        <v>4.0803669574706485E-2</v>
      </c>
      <c r="AM220" s="153">
        <f t="shared" si="200"/>
        <v>4.0803669574706485E-2</v>
      </c>
      <c r="AN220" s="153">
        <f t="shared" si="200"/>
        <v>4.0803669574706485E-2</v>
      </c>
      <c r="AO220" s="153">
        <f t="shared" si="200"/>
        <v>4.0803669574706485E-2</v>
      </c>
      <c r="AP220" s="153">
        <f t="shared" si="200"/>
        <v>4.0803669574706485E-2</v>
      </c>
      <c r="AQ220" s="153">
        <f t="shared" si="200"/>
        <v>4.0803669574706485E-2</v>
      </c>
      <c r="AR220" s="153">
        <f t="shared" si="200"/>
        <v>4.0803669574706485E-2</v>
      </c>
      <c r="AS220" s="153">
        <f t="shared" si="200"/>
        <v>4.0803669574706485E-2</v>
      </c>
      <c r="AT220" s="153">
        <f t="shared" si="200"/>
        <v>4.0803669574706485E-2</v>
      </c>
      <c r="AU220" s="153">
        <f t="shared" si="200"/>
        <v>4.0803669574706485E-2</v>
      </c>
      <c r="AV220" s="153">
        <f t="shared" si="200"/>
        <v>4.0803669574706485E-2</v>
      </c>
      <c r="AW220" s="153">
        <f t="shared" si="200"/>
        <v>4.0803669574706485E-2</v>
      </c>
      <c r="AX220" s="153">
        <f t="shared" si="200"/>
        <v>4.0803669574706485E-2</v>
      </c>
      <c r="AY220" s="153">
        <f t="shared" si="200"/>
        <v>4.0803669574706485E-2</v>
      </c>
      <c r="AZ220" s="153">
        <f t="shared" si="200"/>
        <v>4.0803669574706485E-2</v>
      </c>
      <c r="BA220" s="153">
        <f t="shared" si="200"/>
        <v>4.0803669574706485E-2</v>
      </c>
      <c r="BB220" s="153">
        <f t="shared" si="200"/>
        <v>4.0803669574706485E-2</v>
      </c>
      <c r="BC220" s="153">
        <f t="shared" si="200"/>
        <v>4.0803669574706485E-2</v>
      </c>
      <c r="BD220" s="153">
        <f t="shared" si="200"/>
        <v>4.0803669574706485E-2</v>
      </c>
      <c r="BE220" s="153">
        <f t="shared" si="200"/>
        <v>4.0803669574706485E-2</v>
      </c>
      <c r="BF220" s="153">
        <f t="shared" si="200"/>
        <v>4.0803669574706485E-2</v>
      </c>
      <c r="BG220" s="153">
        <f t="shared" si="200"/>
        <v>4.0803669574706485E-2</v>
      </c>
      <c r="BH220" s="153">
        <f t="shared" si="200"/>
        <v>4.0803669574706485E-2</v>
      </c>
      <c r="BI220" s="153">
        <f t="shared" si="200"/>
        <v>4.0803669574706485E-2</v>
      </c>
      <c r="BJ220" s="153">
        <f t="shared" si="200"/>
        <v>4.0803669574706485E-2</v>
      </c>
      <c r="BK220" s="153">
        <f t="shared" si="200"/>
        <v>4.0803669574706485E-2</v>
      </c>
      <c r="BL220" s="153">
        <f t="shared" si="200"/>
        <v>4.0803669574706485E-2</v>
      </c>
      <c r="BM220" s="153">
        <f t="shared" si="200"/>
        <v>4.0803669574706485E-2</v>
      </c>
      <c r="BN220" s="153">
        <f t="shared" si="200"/>
        <v>4.0803669574706485E-2</v>
      </c>
      <c r="BP220"/>
      <c r="BQ220"/>
    </row>
    <row r="221" spans="3:69" hidden="1" outlineLevel="1">
      <c r="E221" s="73"/>
      <c r="BP221"/>
      <c r="BQ221"/>
    </row>
    <row r="222" spans="3:69" hidden="1" outlineLevel="1">
      <c r="E222" s="78" t="s">
        <v>320</v>
      </c>
      <c r="BP222"/>
      <c r="BQ222"/>
    </row>
    <row r="223" spans="3:69" hidden="1" outlineLevel="1">
      <c r="E223" s="101" t="s">
        <v>307</v>
      </c>
      <c r="G223" s="60" t="s">
        <v>392</v>
      </c>
      <c r="Q223" s="202">
        <f>R223</f>
        <v>3.0000000000000001E-3</v>
      </c>
      <c r="R223" s="202">
        <f>S223</f>
        <v>3.0000000000000001E-3</v>
      </c>
      <c r="S223" s="202">
        <f>T223</f>
        <v>3.0000000000000001E-3</v>
      </c>
      <c r="T223" s="203">
        <v>3.0000000000000001E-3</v>
      </c>
      <c r="U223" s="202">
        <f>T223</f>
        <v>3.0000000000000001E-3</v>
      </c>
      <c r="V223" s="202">
        <f t="shared" ref="V223:BN223" si="201">U223</f>
        <v>3.0000000000000001E-3</v>
      </c>
      <c r="W223" s="202">
        <f t="shared" si="201"/>
        <v>3.0000000000000001E-3</v>
      </c>
      <c r="X223" s="202">
        <f t="shared" si="201"/>
        <v>3.0000000000000001E-3</v>
      </c>
      <c r="Y223" s="202">
        <f t="shared" si="201"/>
        <v>3.0000000000000001E-3</v>
      </c>
      <c r="Z223" s="202">
        <f t="shared" si="201"/>
        <v>3.0000000000000001E-3</v>
      </c>
      <c r="AA223" s="202">
        <f t="shared" si="201"/>
        <v>3.0000000000000001E-3</v>
      </c>
      <c r="AB223" s="202">
        <f t="shared" si="201"/>
        <v>3.0000000000000001E-3</v>
      </c>
      <c r="AC223" s="202">
        <f t="shared" si="201"/>
        <v>3.0000000000000001E-3</v>
      </c>
      <c r="AD223" s="202">
        <f t="shared" si="201"/>
        <v>3.0000000000000001E-3</v>
      </c>
      <c r="AE223" s="202">
        <f t="shared" si="201"/>
        <v>3.0000000000000001E-3</v>
      </c>
      <c r="AF223" s="202">
        <f t="shared" si="201"/>
        <v>3.0000000000000001E-3</v>
      </c>
      <c r="AG223" s="202">
        <f t="shared" si="201"/>
        <v>3.0000000000000001E-3</v>
      </c>
      <c r="AH223" s="202">
        <f t="shared" si="201"/>
        <v>3.0000000000000001E-3</v>
      </c>
      <c r="AI223" s="202">
        <f t="shared" si="201"/>
        <v>3.0000000000000001E-3</v>
      </c>
      <c r="AJ223" s="202">
        <f t="shared" si="201"/>
        <v>3.0000000000000001E-3</v>
      </c>
      <c r="AK223" s="202">
        <f t="shared" si="201"/>
        <v>3.0000000000000001E-3</v>
      </c>
      <c r="AL223" s="202">
        <f t="shared" si="201"/>
        <v>3.0000000000000001E-3</v>
      </c>
      <c r="AM223" s="202">
        <f t="shared" si="201"/>
        <v>3.0000000000000001E-3</v>
      </c>
      <c r="AN223" s="202">
        <f t="shared" si="201"/>
        <v>3.0000000000000001E-3</v>
      </c>
      <c r="AO223" s="202">
        <f t="shared" si="201"/>
        <v>3.0000000000000001E-3</v>
      </c>
      <c r="AP223" s="202">
        <f t="shared" si="201"/>
        <v>3.0000000000000001E-3</v>
      </c>
      <c r="AQ223" s="202">
        <f t="shared" si="201"/>
        <v>3.0000000000000001E-3</v>
      </c>
      <c r="AR223" s="202">
        <f t="shared" si="201"/>
        <v>3.0000000000000001E-3</v>
      </c>
      <c r="AS223" s="202">
        <f t="shared" si="201"/>
        <v>3.0000000000000001E-3</v>
      </c>
      <c r="AT223" s="202">
        <f t="shared" si="201"/>
        <v>3.0000000000000001E-3</v>
      </c>
      <c r="AU223" s="202">
        <f t="shared" si="201"/>
        <v>3.0000000000000001E-3</v>
      </c>
      <c r="AV223" s="202">
        <f t="shared" si="201"/>
        <v>3.0000000000000001E-3</v>
      </c>
      <c r="AW223" s="202">
        <f t="shared" si="201"/>
        <v>3.0000000000000001E-3</v>
      </c>
      <c r="AX223" s="202">
        <f t="shared" si="201"/>
        <v>3.0000000000000001E-3</v>
      </c>
      <c r="AY223" s="202">
        <f t="shared" si="201"/>
        <v>3.0000000000000001E-3</v>
      </c>
      <c r="AZ223" s="202">
        <f t="shared" si="201"/>
        <v>3.0000000000000001E-3</v>
      </c>
      <c r="BA223" s="202">
        <f t="shared" si="201"/>
        <v>3.0000000000000001E-3</v>
      </c>
      <c r="BB223" s="202">
        <f t="shared" si="201"/>
        <v>3.0000000000000001E-3</v>
      </c>
      <c r="BC223" s="202">
        <f t="shared" si="201"/>
        <v>3.0000000000000001E-3</v>
      </c>
      <c r="BD223" s="202">
        <f t="shared" si="201"/>
        <v>3.0000000000000001E-3</v>
      </c>
      <c r="BE223" s="202">
        <f t="shared" si="201"/>
        <v>3.0000000000000001E-3</v>
      </c>
      <c r="BF223" s="202">
        <f t="shared" si="201"/>
        <v>3.0000000000000001E-3</v>
      </c>
      <c r="BG223" s="202">
        <f t="shared" si="201"/>
        <v>3.0000000000000001E-3</v>
      </c>
      <c r="BH223" s="202">
        <f t="shared" si="201"/>
        <v>3.0000000000000001E-3</v>
      </c>
      <c r="BI223" s="202">
        <f t="shared" si="201"/>
        <v>3.0000000000000001E-3</v>
      </c>
      <c r="BJ223" s="202">
        <f t="shared" si="201"/>
        <v>3.0000000000000001E-3</v>
      </c>
      <c r="BK223" s="202">
        <f t="shared" si="201"/>
        <v>3.0000000000000001E-3</v>
      </c>
      <c r="BL223" s="202">
        <f t="shared" si="201"/>
        <v>3.0000000000000001E-3</v>
      </c>
      <c r="BM223" s="202">
        <f t="shared" si="201"/>
        <v>3.0000000000000001E-3</v>
      </c>
      <c r="BN223" s="202">
        <f t="shared" si="201"/>
        <v>3.0000000000000001E-3</v>
      </c>
    </row>
    <row r="224" spans="3:69" hidden="1" outlineLevel="1">
      <c r="E224" s="73"/>
    </row>
    <row r="225" spans="4:69" hidden="1" outlineLevel="1">
      <c r="E225" s="16" t="s">
        <v>321</v>
      </c>
    </row>
    <row r="226" spans="4:69" hidden="1" outlineLevel="1">
      <c r="E226" s="101" t="s">
        <v>307</v>
      </c>
      <c r="Q226" s="127">
        <f>1-Q220-Q223</f>
        <v>0.9814339152238758</v>
      </c>
      <c r="R226" s="127">
        <f>1-R220-R223</f>
        <v>0.97913085144930201</v>
      </c>
      <c r="S226" s="127">
        <f t="shared" ref="S226:BM226" si="202">1-S220-S223</f>
        <v>0.9757055009528075</v>
      </c>
      <c r="T226" s="127">
        <f t="shared" si="202"/>
        <v>0.97069492100608235</v>
      </c>
      <c r="U226" s="127">
        <f t="shared" si="202"/>
        <v>0.96905604167525983</v>
      </c>
      <c r="V226" s="127">
        <f t="shared" si="202"/>
        <v>0.96540848360991038</v>
      </c>
      <c r="W226" s="127">
        <f t="shared" si="202"/>
        <v>0.95980234004137588</v>
      </c>
      <c r="X226" s="127">
        <f t="shared" si="202"/>
        <v>0.95619633042529351</v>
      </c>
      <c r="Y226" s="127">
        <f t="shared" si="202"/>
        <v>0.95619633042529351</v>
      </c>
      <c r="Z226" s="127">
        <f t="shared" si="202"/>
        <v>0.95619633042529351</v>
      </c>
      <c r="AA226" s="127">
        <f t="shared" si="202"/>
        <v>0.95619633042529351</v>
      </c>
      <c r="AB226" s="127">
        <f t="shared" si="202"/>
        <v>0.95619633042529351</v>
      </c>
      <c r="AC226" s="127">
        <f t="shared" si="202"/>
        <v>0.95619633042529351</v>
      </c>
      <c r="AD226" s="127">
        <f t="shared" si="202"/>
        <v>0.95619633042529351</v>
      </c>
      <c r="AE226" s="127">
        <f t="shared" si="202"/>
        <v>0.95619633042529351</v>
      </c>
      <c r="AF226" s="127">
        <f t="shared" si="202"/>
        <v>0.95619633042529351</v>
      </c>
      <c r="AG226" s="127">
        <f t="shared" si="202"/>
        <v>0.95619633042529351</v>
      </c>
      <c r="AH226" s="127">
        <f t="shared" si="202"/>
        <v>0.95619633042529351</v>
      </c>
      <c r="AI226" s="127">
        <f t="shared" si="202"/>
        <v>0.95619633042529351</v>
      </c>
      <c r="AJ226" s="127">
        <f t="shared" si="202"/>
        <v>0.95619633042529351</v>
      </c>
      <c r="AK226" s="127">
        <f t="shared" si="202"/>
        <v>0.95619633042529351</v>
      </c>
      <c r="AL226" s="127">
        <f t="shared" si="202"/>
        <v>0.95619633042529351</v>
      </c>
      <c r="AM226" s="127">
        <f t="shared" si="202"/>
        <v>0.95619633042529351</v>
      </c>
      <c r="AN226" s="127">
        <f t="shared" si="202"/>
        <v>0.95619633042529351</v>
      </c>
      <c r="AO226" s="127">
        <f t="shared" si="202"/>
        <v>0.95619633042529351</v>
      </c>
      <c r="AP226" s="127">
        <f t="shared" si="202"/>
        <v>0.95619633042529351</v>
      </c>
      <c r="AQ226" s="127">
        <f t="shared" si="202"/>
        <v>0.95619633042529351</v>
      </c>
      <c r="AR226" s="127">
        <f t="shared" si="202"/>
        <v>0.95619633042529351</v>
      </c>
      <c r="AS226" s="127">
        <f t="shared" si="202"/>
        <v>0.95619633042529351</v>
      </c>
      <c r="AT226" s="127">
        <f t="shared" si="202"/>
        <v>0.95619633042529351</v>
      </c>
      <c r="AU226" s="127">
        <f t="shared" si="202"/>
        <v>0.95619633042529351</v>
      </c>
      <c r="AV226" s="127">
        <f t="shared" si="202"/>
        <v>0.95619633042529351</v>
      </c>
      <c r="AW226" s="127">
        <f t="shared" si="202"/>
        <v>0.95619633042529351</v>
      </c>
      <c r="AX226" s="127">
        <f t="shared" si="202"/>
        <v>0.95619633042529351</v>
      </c>
      <c r="AY226" s="127">
        <f t="shared" si="202"/>
        <v>0.95619633042529351</v>
      </c>
      <c r="AZ226" s="127">
        <f t="shared" si="202"/>
        <v>0.95619633042529351</v>
      </c>
      <c r="BA226" s="127">
        <f t="shared" si="202"/>
        <v>0.95619633042529351</v>
      </c>
      <c r="BB226" s="127">
        <f t="shared" si="202"/>
        <v>0.95619633042529351</v>
      </c>
      <c r="BC226" s="127">
        <f t="shared" si="202"/>
        <v>0.95619633042529351</v>
      </c>
      <c r="BD226" s="127">
        <f t="shared" si="202"/>
        <v>0.95619633042529351</v>
      </c>
      <c r="BE226" s="127">
        <f t="shared" si="202"/>
        <v>0.95619633042529351</v>
      </c>
      <c r="BF226" s="127">
        <f t="shared" si="202"/>
        <v>0.95619633042529351</v>
      </c>
      <c r="BG226" s="127">
        <f t="shared" si="202"/>
        <v>0.95619633042529351</v>
      </c>
      <c r="BH226" s="127">
        <f t="shared" si="202"/>
        <v>0.95619633042529351</v>
      </c>
      <c r="BI226" s="127">
        <f t="shared" si="202"/>
        <v>0.95619633042529351</v>
      </c>
      <c r="BJ226" s="127">
        <f t="shared" si="202"/>
        <v>0.95619633042529351</v>
      </c>
      <c r="BK226" s="127">
        <f t="shared" si="202"/>
        <v>0.95619633042529351</v>
      </c>
      <c r="BL226" s="127">
        <f t="shared" si="202"/>
        <v>0.95619633042529351</v>
      </c>
      <c r="BM226" s="127">
        <f t="shared" si="202"/>
        <v>0.95619633042529351</v>
      </c>
      <c r="BN226" s="127">
        <f>1-BN220-BN223</f>
        <v>0.95619633042529351</v>
      </c>
    </row>
    <row r="227" spans="4:69" hidden="1" outlineLevel="1"/>
    <row r="228" spans="4:69" hidden="1" outlineLevel="1">
      <c r="D228" s="78" t="s">
        <v>322</v>
      </c>
      <c r="E228" s="20"/>
    </row>
    <row r="229" spans="4:69" hidden="1" outlineLevel="1"/>
    <row r="230" spans="4:69" hidden="1" outlineLevel="1">
      <c r="E230" s="16" t="s">
        <v>332</v>
      </c>
    </row>
    <row r="231" spans="4:69" hidden="1" outlineLevel="1">
      <c r="E231" s="167" t="s">
        <v>331</v>
      </c>
      <c r="H231" t="s">
        <v>323</v>
      </c>
      <c r="R231" s="127">
        <f t="shared" ref="R231:AW231" si="203">1-R200</f>
        <v>0.83895093821260847</v>
      </c>
      <c r="S231" s="127">
        <f t="shared" si="203"/>
        <v>0.7540018009033792</v>
      </c>
      <c r="T231" s="127">
        <f t="shared" si="203"/>
        <v>0.65412824052429575</v>
      </c>
      <c r="U231" s="127">
        <f t="shared" si="203"/>
        <v>0.58618802960906535</v>
      </c>
      <c r="V231" s="127">
        <f t="shared" si="203"/>
        <v>0.54410218264957644</v>
      </c>
      <c r="W231" s="127">
        <f t="shared" si="203"/>
        <v>0.50040181047065335</v>
      </c>
      <c r="X231" s="127">
        <f t="shared" si="203"/>
        <v>0.45888434540212575</v>
      </c>
      <c r="Y231" s="127">
        <f t="shared" si="203"/>
        <v>0.42302162563409162</v>
      </c>
      <c r="Z231" s="127">
        <f t="shared" si="203"/>
        <v>0.39364453205999639</v>
      </c>
      <c r="AA231" s="127">
        <f t="shared" si="203"/>
        <v>0.37152381831298342</v>
      </c>
      <c r="AB231" s="127">
        <f t="shared" si="203"/>
        <v>0.35403637969908253</v>
      </c>
      <c r="AC231" s="127">
        <f t="shared" si="203"/>
        <v>0.33972270275192973</v>
      </c>
      <c r="AD231" s="127">
        <f t="shared" si="203"/>
        <v>0.32729398023098222</v>
      </c>
      <c r="AE231" s="127">
        <f t="shared" si="203"/>
        <v>0.31766836687580402</v>
      </c>
      <c r="AF231" s="127">
        <f t="shared" si="203"/>
        <v>0.30858272464336212</v>
      </c>
      <c r="AG231" s="127">
        <f t="shared" si="203"/>
        <v>0.29995477969820616</v>
      </c>
      <c r="AH231" s="127">
        <f t="shared" si="203"/>
        <v>0.29966845021588562</v>
      </c>
      <c r="AI231" s="127">
        <f t="shared" si="203"/>
        <v>0.30086589586882806</v>
      </c>
      <c r="AJ231" s="127">
        <f t="shared" si="203"/>
        <v>0.3020540277895728</v>
      </c>
      <c r="AK231" s="127">
        <f t="shared" si="203"/>
        <v>0.3032420015435543</v>
      </c>
      <c r="AL231" s="127">
        <f t="shared" si="203"/>
        <v>0.30441386412877092</v>
      </c>
      <c r="AM231" s="127">
        <f t="shared" si="203"/>
        <v>0.30555118725323338</v>
      </c>
      <c r="AN231" s="127">
        <f t="shared" si="203"/>
        <v>0.30665702280992801</v>
      </c>
      <c r="AO231" s="127">
        <f t="shared" si="203"/>
        <v>0.30774866940672474</v>
      </c>
      <c r="AP231" s="127">
        <f t="shared" si="203"/>
        <v>0.30885599911533834</v>
      </c>
      <c r="AQ231" s="127">
        <f t="shared" si="203"/>
        <v>0.30999049843681237</v>
      </c>
      <c r="AR231" s="127">
        <f t="shared" si="203"/>
        <v>0.31112232297285047</v>
      </c>
      <c r="AS231" s="127">
        <f t="shared" si="203"/>
        <v>0.31223363594846387</v>
      </c>
      <c r="AT231" s="127">
        <f t="shared" si="203"/>
        <v>0.31333368109758075</v>
      </c>
      <c r="AU231" s="127">
        <f t="shared" si="203"/>
        <v>0.31443025613460396</v>
      </c>
      <c r="AV231" s="127">
        <f t="shared" si="203"/>
        <v>0.31552148391251955</v>
      </c>
      <c r="AW231" s="127">
        <f t="shared" si="203"/>
        <v>0.31660047290429583</v>
      </c>
      <c r="AX231" s="127">
        <f t="shared" ref="AX231:BN231" si="204">1-AX200</f>
        <v>0.31766545804937152</v>
      </c>
      <c r="AY231" s="127">
        <f t="shared" si="204"/>
        <v>0.31872062945655122</v>
      </c>
      <c r="AZ231" s="127">
        <f t="shared" si="204"/>
        <v>0.31976957817770513</v>
      </c>
      <c r="BA231" s="127">
        <f t="shared" si="204"/>
        <v>0.32080884933890508</v>
      </c>
      <c r="BB231" s="127">
        <f t="shared" si="204"/>
        <v>0.3218315988438134</v>
      </c>
      <c r="BC231" s="127">
        <f t="shared" si="204"/>
        <v>0.32283546884726899</v>
      </c>
      <c r="BD231" s="127">
        <f t="shared" si="204"/>
        <v>0.32382334467606544</v>
      </c>
      <c r="BE231" s="127">
        <f t="shared" si="204"/>
        <v>0.32479820727554509</v>
      </c>
      <c r="BF231" s="127">
        <f t="shared" si="204"/>
        <v>0.32575784532981267</v>
      </c>
      <c r="BG231" s="127">
        <f t="shared" si="204"/>
        <v>0.32669749745754739</v>
      </c>
      <c r="BH231" s="127">
        <f t="shared" si="204"/>
        <v>0.32761607163897644</v>
      </c>
      <c r="BI231" s="127">
        <f t="shared" si="204"/>
        <v>0.32851672541383992</v>
      </c>
      <c r="BJ231" s="127">
        <f t="shared" si="204"/>
        <v>0.3291849412588379</v>
      </c>
      <c r="BK231" s="127">
        <f t="shared" si="204"/>
        <v>0.32962852551252186</v>
      </c>
      <c r="BL231" s="127">
        <f t="shared" si="204"/>
        <v>0.33007249771422009</v>
      </c>
      <c r="BM231" s="127">
        <f t="shared" si="204"/>
        <v>0.3305168573937759</v>
      </c>
      <c r="BN231" s="127">
        <f t="shared" si="204"/>
        <v>0.33096160407819275</v>
      </c>
      <c r="BP231"/>
      <c r="BQ231"/>
    </row>
    <row r="232" spans="4:69" hidden="1" outlineLevel="1">
      <c r="E232" s="63" t="s">
        <v>325</v>
      </c>
      <c r="H232" t="s">
        <v>324</v>
      </c>
      <c r="R232" s="204">
        <f t="shared" ref="R232:W232" si="205">(R233-1)/(1-R231*R233)</f>
        <v>2.8505300767844131</v>
      </c>
      <c r="S232" s="204">
        <f t="shared" si="205"/>
        <v>4.8163967832102079</v>
      </c>
      <c r="T232" s="204">
        <f t="shared" si="205"/>
        <v>7.1990171981619957</v>
      </c>
      <c r="U232" s="204">
        <f t="shared" si="205"/>
        <v>8.2530135378766882</v>
      </c>
      <c r="V232" s="204">
        <f t="shared" si="205"/>
        <v>8.6100885426583513</v>
      </c>
      <c r="W232" s="204">
        <f t="shared" si="205"/>
        <v>8.7091615986327753</v>
      </c>
      <c r="X232" s="124">
        <f>W232</f>
        <v>8.7091615986327753</v>
      </c>
      <c r="Y232" s="238">
        <f t="shared" ref="Y232:BN232" si="206">X232</f>
        <v>8.7091615986327753</v>
      </c>
      <c r="Z232" s="238">
        <f t="shared" si="206"/>
        <v>8.7091615986327753</v>
      </c>
      <c r="AA232" s="238">
        <f t="shared" si="206"/>
        <v>8.7091615986327753</v>
      </c>
      <c r="AB232" s="238">
        <f t="shared" si="206"/>
        <v>8.7091615986327753</v>
      </c>
      <c r="AC232" s="238">
        <f t="shared" si="206"/>
        <v>8.7091615986327753</v>
      </c>
      <c r="AD232" s="238">
        <f t="shared" si="206"/>
        <v>8.7091615986327753</v>
      </c>
      <c r="AE232" s="238">
        <f t="shared" si="206"/>
        <v>8.7091615986327753</v>
      </c>
      <c r="AF232" s="238">
        <f t="shared" si="206"/>
        <v>8.7091615986327753</v>
      </c>
      <c r="AG232" s="238">
        <f t="shared" si="206"/>
        <v>8.7091615986327753</v>
      </c>
      <c r="AH232" s="238">
        <f t="shared" si="206"/>
        <v>8.7091615986327753</v>
      </c>
      <c r="AI232" s="238">
        <f t="shared" si="206"/>
        <v>8.7091615986327753</v>
      </c>
      <c r="AJ232" s="238">
        <f t="shared" si="206"/>
        <v>8.7091615986327753</v>
      </c>
      <c r="AK232" s="238">
        <f t="shared" si="206"/>
        <v>8.7091615986327753</v>
      </c>
      <c r="AL232" s="238">
        <f t="shared" si="206"/>
        <v>8.7091615986327753</v>
      </c>
      <c r="AM232" s="238">
        <f t="shared" si="206"/>
        <v>8.7091615986327753</v>
      </c>
      <c r="AN232" s="238">
        <f t="shared" si="206"/>
        <v>8.7091615986327753</v>
      </c>
      <c r="AO232" s="238">
        <f t="shared" si="206"/>
        <v>8.7091615986327753</v>
      </c>
      <c r="AP232" s="238">
        <f t="shared" si="206"/>
        <v>8.7091615986327753</v>
      </c>
      <c r="AQ232" s="238">
        <f t="shared" si="206"/>
        <v>8.7091615986327753</v>
      </c>
      <c r="AR232" s="238">
        <f t="shared" si="206"/>
        <v>8.7091615986327753</v>
      </c>
      <c r="AS232" s="238">
        <f t="shared" si="206"/>
        <v>8.7091615986327753</v>
      </c>
      <c r="AT232" s="238">
        <f t="shared" si="206"/>
        <v>8.7091615986327753</v>
      </c>
      <c r="AU232" s="238">
        <f t="shared" si="206"/>
        <v>8.7091615986327753</v>
      </c>
      <c r="AV232" s="238">
        <f t="shared" si="206"/>
        <v>8.7091615986327753</v>
      </c>
      <c r="AW232" s="238">
        <f t="shared" si="206"/>
        <v>8.7091615986327753</v>
      </c>
      <c r="AX232" s="238">
        <f t="shared" si="206"/>
        <v>8.7091615986327753</v>
      </c>
      <c r="AY232" s="238">
        <f t="shared" si="206"/>
        <v>8.7091615986327753</v>
      </c>
      <c r="AZ232" s="238">
        <f t="shared" si="206"/>
        <v>8.7091615986327753</v>
      </c>
      <c r="BA232" s="238">
        <f t="shared" si="206"/>
        <v>8.7091615986327753</v>
      </c>
      <c r="BB232" s="238">
        <f t="shared" si="206"/>
        <v>8.7091615986327753</v>
      </c>
      <c r="BC232" s="238">
        <f t="shared" si="206"/>
        <v>8.7091615986327753</v>
      </c>
      <c r="BD232" s="238">
        <f t="shared" si="206"/>
        <v>8.7091615986327753</v>
      </c>
      <c r="BE232" s="238">
        <f t="shared" si="206"/>
        <v>8.7091615986327753</v>
      </c>
      <c r="BF232" s="238">
        <f t="shared" si="206"/>
        <v>8.7091615986327753</v>
      </c>
      <c r="BG232" s="238">
        <f t="shared" si="206"/>
        <v>8.7091615986327753</v>
      </c>
      <c r="BH232" s="238">
        <f t="shared" si="206"/>
        <v>8.7091615986327753</v>
      </c>
      <c r="BI232" s="238">
        <f t="shared" si="206"/>
        <v>8.7091615986327753</v>
      </c>
      <c r="BJ232" s="238">
        <f t="shared" si="206"/>
        <v>8.7091615986327753</v>
      </c>
      <c r="BK232" s="238">
        <f t="shared" si="206"/>
        <v>8.7091615986327753</v>
      </c>
      <c r="BL232" s="238">
        <f t="shared" si="206"/>
        <v>8.7091615986327753</v>
      </c>
      <c r="BM232" s="238">
        <f t="shared" si="206"/>
        <v>8.7091615986327753</v>
      </c>
      <c r="BN232" s="238">
        <f t="shared" si="206"/>
        <v>8.7091615986327753</v>
      </c>
      <c r="BP232"/>
      <c r="BQ232"/>
    </row>
    <row r="233" spans="4:69" hidden="1" outlineLevel="1">
      <c r="E233" s="101" t="s">
        <v>315</v>
      </c>
      <c r="R233" s="205">
        <f t="shared" ref="R233:W233" si="207">R234/R231</f>
        <v>1.1353623180587977</v>
      </c>
      <c r="S233" s="205">
        <f t="shared" si="207"/>
        <v>1.2558148666553244</v>
      </c>
      <c r="T233" s="205">
        <f t="shared" si="207"/>
        <v>1.4361362158363675</v>
      </c>
      <c r="U233" s="205">
        <f t="shared" si="207"/>
        <v>1.5850124042019864</v>
      </c>
      <c r="V233" s="205">
        <f t="shared" si="207"/>
        <v>1.6904979403362521</v>
      </c>
      <c r="W233" s="205">
        <f t="shared" si="207"/>
        <v>1.8120597637385201</v>
      </c>
      <c r="X233" s="200">
        <f t="shared" ref="X233:AV233" si="208">(1+X232)/(1+X231*X232)</f>
        <v>1.9431933637644534</v>
      </c>
      <c r="Y233" s="200">
        <f t="shared" si="208"/>
        <v>2.0727630855636674</v>
      </c>
      <c r="Z233" s="200">
        <f t="shared" si="208"/>
        <v>2.1925188558825326</v>
      </c>
      <c r="AA233" s="200">
        <f t="shared" si="208"/>
        <v>2.2922423829774776</v>
      </c>
      <c r="AB233" s="200">
        <f t="shared" si="208"/>
        <v>2.3777383079999956</v>
      </c>
      <c r="AC233" s="200">
        <f t="shared" si="208"/>
        <v>2.4526136868725006</v>
      </c>
      <c r="AD233" s="200">
        <f t="shared" si="208"/>
        <v>2.5215613903564607</v>
      </c>
      <c r="AE233" s="200">
        <f t="shared" si="208"/>
        <v>2.5776819388370846</v>
      </c>
      <c r="AF233" s="200">
        <f t="shared" si="208"/>
        <v>2.6329952497619367</v>
      </c>
      <c r="AG233" s="200">
        <f t="shared" si="208"/>
        <v>2.6877653339482683</v>
      </c>
      <c r="AH233" s="200">
        <f t="shared" si="208"/>
        <v>2.6896220405891826</v>
      </c>
      <c r="AI233" s="200">
        <f t="shared" si="208"/>
        <v>2.6818742104610283</v>
      </c>
      <c r="AJ233" s="200">
        <f t="shared" si="208"/>
        <v>2.6742306351837746</v>
      </c>
      <c r="AK233" s="200">
        <f t="shared" si="208"/>
        <v>2.6666315146647444</v>
      </c>
      <c r="AL233" s="200">
        <f t="shared" si="208"/>
        <v>2.6591776471935731</v>
      </c>
      <c r="AM233" s="200">
        <f t="shared" si="208"/>
        <v>2.6519832135526755</v>
      </c>
      <c r="AN233" s="200">
        <f t="shared" si="208"/>
        <v>2.6450251922669867</v>
      </c>
      <c r="AO233" s="200">
        <f t="shared" si="208"/>
        <v>2.6381921686111145</v>
      </c>
      <c r="AP233" s="200">
        <f t="shared" si="208"/>
        <v>2.6312969528431651</v>
      </c>
      <c r="AQ233" s="200">
        <f t="shared" si="208"/>
        <v>2.6242698354112082</v>
      </c>
      <c r="AR233" s="200">
        <f t="shared" si="208"/>
        <v>2.617296586764732</v>
      </c>
      <c r="AS233" s="200">
        <f t="shared" si="208"/>
        <v>2.6104856749413079</v>
      </c>
      <c r="AT233" s="200">
        <f t="shared" si="208"/>
        <v>2.6037786409987844</v>
      </c>
      <c r="AU233" s="200">
        <f t="shared" si="208"/>
        <v>2.5971269782998068</v>
      </c>
      <c r="AV233" s="200">
        <f t="shared" si="208"/>
        <v>2.5905414024913531</v>
      </c>
      <c r="AW233" s="200">
        <f t="shared" ref="AW233:BM233" si="209">(1+AW232)/(1+AW231*AW232)</f>
        <v>2.5840624443331266</v>
      </c>
      <c r="AX233" s="200">
        <f t="shared" si="209"/>
        <v>2.5776992758393344</v>
      </c>
      <c r="AY233" s="200">
        <f t="shared" si="209"/>
        <v>2.5714255744711561</v>
      </c>
      <c r="AZ233" s="200">
        <f t="shared" si="209"/>
        <v>2.5652190668146209</v>
      </c>
      <c r="BA233" s="200">
        <f t="shared" si="209"/>
        <v>2.5590992969257487</v>
      </c>
      <c r="BB233" s="200">
        <f t="shared" si="209"/>
        <v>2.5531052553018769</v>
      </c>
      <c r="BC233" s="200">
        <f t="shared" si="209"/>
        <v>2.5472491047308261</v>
      </c>
      <c r="BD233" s="200">
        <f t="shared" si="209"/>
        <v>2.5415124246094383</v>
      </c>
      <c r="BE233" s="200">
        <f t="shared" si="209"/>
        <v>2.5358765881813334</v>
      </c>
      <c r="BF233" s="200">
        <f t="shared" si="209"/>
        <v>2.5303531267082184</v>
      </c>
      <c r="BG233" s="200">
        <f t="shared" si="209"/>
        <v>2.524967965268142</v>
      </c>
      <c r="BH233" s="200">
        <f t="shared" si="209"/>
        <v>2.5197257120607341</v>
      </c>
      <c r="BI233" s="200">
        <f t="shared" si="209"/>
        <v>2.5146068214362516</v>
      </c>
      <c r="BJ233" s="200">
        <f t="shared" si="209"/>
        <v>2.510822417583741</v>
      </c>
      <c r="BK233" s="200">
        <f t="shared" si="209"/>
        <v>2.5083164868015682</v>
      </c>
      <c r="BL233" s="200">
        <f t="shared" si="209"/>
        <v>2.5058133680562511</v>
      </c>
      <c r="BM233" s="200">
        <f t="shared" si="209"/>
        <v>2.5033130621220132</v>
      </c>
      <c r="BN233" s="200">
        <f>(1+BN232)/(1+BN231*BN232)</f>
        <v>2.5008155697606971</v>
      </c>
    </row>
    <row r="234" spans="4:69" hidden="1" outlineLevel="1">
      <c r="E234" s="63" t="s">
        <v>330</v>
      </c>
      <c r="R234" s="204">
        <f t="shared" ref="R234:W234" si="210">(Q708+Q711)/(Q708+Q711+Q712)</f>
        <v>0.9525132819466704</v>
      </c>
      <c r="S234" s="204">
        <f t="shared" si="210"/>
        <v>0.94688667105935154</v>
      </c>
      <c r="T234" s="204">
        <f t="shared" si="210"/>
        <v>0.93941725601826331</v>
      </c>
      <c r="U234" s="204">
        <f t="shared" si="210"/>
        <v>0.92911529812508986</v>
      </c>
      <c r="V234" s="204">
        <f t="shared" si="210"/>
        <v>0.91980361910156816</v>
      </c>
      <c r="W234" s="204">
        <f t="shared" si="210"/>
        <v>0.90675798645577976</v>
      </c>
      <c r="X234" s="76">
        <f t="shared" ref="X234:AV234" si="211">X233*X231</f>
        <v>0.89170101472080598</v>
      </c>
      <c r="Y234" s="76">
        <f t="shared" si="211"/>
        <v>0.87682361000947828</v>
      </c>
      <c r="Z234" s="76">
        <f t="shared" si="211"/>
        <v>0.86307305905659815</v>
      </c>
      <c r="AA234" s="76">
        <f t="shared" si="211"/>
        <v>0.85162264262264453</v>
      </c>
      <c r="AB234" s="76">
        <f t="shared" si="211"/>
        <v>0.84180586243614053</v>
      </c>
      <c r="AC234" s="76">
        <f t="shared" si="211"/>
        <v>0.83320855051070097</v>
      </c>
      <c r="AD234" s="76">
        <f t="shared" si="211"/>
        <v>0.82529186384653552</v>
      </c>
      <c r="AE234" s="76">
        <f t="shared" si="211"/>
        <v>0.81884801183563283</v>
      </c>
      <c r="AF234" s="76">
        <f t="shared" si="211"/>
        <v>0.81249684814456813</v>
      </c>
      <c r="AG234" s="76">
        <f t="shared" si="211"/>
        <v>0.80620805862492839</v>
      </c>
      <c r="AH234" s="76">
        <f t="shared" si="211"/>
        <v>0.80599486856984814</v>
      </c>
      <c r="AI234" s="76">
        <f t="shared" si="211"/>
        <v>0.80688448693786319</v>
      </c>
      <c r="AJ234" s="76">
        <f t="shared" si="211"/>
        <v>0.80776213459552682</v>
      </c>
      <c r="AK234" s="76">
        <f t="shared" si="211"/>
        <v>0.80863467788605692</v>
      </c>
      <c r="AL234" s="76">
        <f t="shared" si="211"/>
        <v>0.80949054298704903</v>
      </c>
      <c r="AM234" s="76">
        <f t="shared" si="211"/>
        <v>0.81031661947666511</v>
      </c>
      <c r="AN234" s="76">
        <f t="shared" si="211"/>
        <v>0.81111555071785157</v>
      </c>
      <c r="AO234" s="76">
        <f t="shared" si="211"/>
        <v>0.81190012952931212</v>
      </c>
      <c r="AP234" s="76">
        <f t="shared" si="211"/>
        <v>0.8126918493395211</v>
      </c>
      <c r="AQ234" s="76">
        <f t="shared" si="211"/>
        <v>0.81349871431181198</v>
      </c>
      <c r="AR234" s="76">
        <f t="shared" si="211"/>
        <v>0.81429939398315609</v>
      </c>
      <c r="AS234" s="76">
        <f t="shared" si="211"/>
        <v>0.81508143387830434</v>
      </c>
      <c r="AT234" s="76">
        <f t="shared" si="211"/>
        <v>0.81585154634740531</v>
      </c>
      <c r="AU234" s="76">
        <f t="shared" si="211"/>
        <v>0.8166153010008983</v>
      </c>
      <c r="AV234" s="76">
        <f t="shared" si="211"/>
        <v>0.81737146745089129</v>
      </c>
      <c r="AW234" s="76">
        <f t="shared" ref="AW234:BM234" si="212">AW233*AW231</f>
        <v>0.81811539189009852</v>
      </c>
      <c r="AX234" s="76">
        <f t="shared" si="212"/>
        <v>0.8188460211730354</v>
      </c>
      <c r="AY234" s="76">
        <f t="shared" si="212"/>
        <v>0.81956637769612073</v>
      </c>
      <c r="AZ234" s="76">
        <f t="shared" si="212"/>
        <v>0.82027901892871768</v>
      </c>
      <c r="BA234" s="76">
        <f t="shared" si="212"/>
        <v>0.82098170079075039</v>
      </c>
      <c r="BB234" s="76">
        <f t="shared" si="212"/>
        <v>0.82166994633034551</v>
      </c>
      <c r="BC234" s="76">
        <f t="shared" si="212"/>
        <v>0.82234235899656249</v>
      </c>
      <c r="BD234" s="76">
        <f t="shared" si="212"/>
        <v>0.82300105387280487</v>
      </c>
      <c r="BE234" s="76">
        <f t="shared" si="212"/>
        <v>0.82364816971332289</v>
      </c>
      <c r="BF234" s="76">
        <f t="shared" si="212"/>
        <v>0.82428238248002372</v>
      </c>
      <c r="BG234" s="76">
        <f t="shared" si="212"/>
        <v>0.82490071541357746</v>
      </c>
      <c r="BH234" s="76">
        <f t="shared" si="212"/>
        <v>0.82550263939306034</v>
      </c>
      <c r="BI234" s="76">
        <f t="shared" si="212"/>
        <v>0.82609039868154188</v>
      </c>
      <c r="BJ234" s="76">
        <f t="shared" si="212"/>
        <v>0.82652493004367722</v>
      </c>
      <c r="BK234" s="76">
        <f t="shared" si="212"/>
        <v>0.82681266506314988</v>
      </c>
      <c r="BL234" s="76">
        <f t="shared" si="212"/>
        <v>0.82710007720000911</v>
      </c>
      <c r="BM234" s="76">
        <f t="shared" si="212"/>
        <v>0.82738716636535792</v>
      </c>
      <c r="BN234" s="76">
        <f>BN233*BN231</f>
        <v>0.82767393247171983</v>
      </c>
    </row>
    <row r="235" spans="4:69" hidden="1" outlineLevel="1">
      <c r="E235" s="16"/>
    </row>
    <row r="236" spans="4:69" hidden="1" outlineLevel="1">
      <c r="E236" s="16" t="s">
        <v>333</v>
      </c>
    </row>
    <row r="237" spans="4:69" hidden="1" outlineLevel="1">
      <c r="E237" s="101" t="s">
        <v>307</v>
      </c>
      <c r="H237" t="s">
        <v>323</v>
      </c>
      <c r="R237" s="127">
        <f t="shared" ref="R237:BM237" si="213">1-R234</f>
        <v>4.7486718053329602E-2</v>
      </c>
      <c r="S237" s="127">
        <f t="shared" si="213"/>
        <v>5.3113328940648463E-2</v>
      </c>
      <c r="T237" s="127">
        <f t="shared" si="213"/>
        <v>6.0582743981736686E-2</v>
      </c>
      <c r="U237" s="127">
        <f t="shared" si="213"/>
        <v>7.0884701874910139E-2</v>
      </c>
      <c r="V237" s="127">
        <f t="shared" si="213"/>
        <v>8.019638089843184E-2</v>
      </c>
      <c r="W237" s="127">
        <f t="shared" si="213"/>
        <v>9.3242013544220237E-2</v>
      </c>
      <c r="X237" s="127">
        <f t="shared" si="213"/>
        <v>0.10829898527919402</v>
      </c>
      <c r="Y237" s="127">
        <f t="shared" si="213"/>
        <v>0.12317638999052172</v>
      </c>
      <c r="Z237" s="127">
        <f t="shared" si="213"/>
        <v>0.13692694094340185</v>
      </c>
      <c r="AA237" s="127">
        <f t="shared" si="213"/>
        <v>0.14837735737735547</v>
      </c>
      <c r="AB237" s="127">
        <f t="shared" si="213"/>
        <v>0.15819413756385947</v>
      </c>
      <c r="AC237" s="127">
        <f t="shared" si="213"/>
        <v>0.16679144948929903</v>
      </c>
      <c r="AD237" s="127">
        <f t="shared" si="213"/>
        <v>0.17470813615346448</v>
      </c>
      <c r="AE237" s="127">
        <f t="shared" si="213"/>
        <v>0.18115198816436717</v>
      </c>
      <c r="AF237" s="127">
        <f t="shared" si="213"/>
        <v>0.18750315185543187</v>
      </c>
      <c r="AG237" s="127">
        <f t="shared" si="213"/>
        <v>0.19379194137507161</v>
      </c>
      <c r="AH237" s="127">
        <f t="shared" si="213"/>
        <v>0.19400513143015186</v>
      </c>
      <c r="AI237" s="127">
        <f t="shared" si="213"/>
        <v>0.19311551306213681</v>
      </c>
      <c r="AJ237" s="127">
        <f t="shared" si="213"/>
        <v>0.19223786540447318</v>
      </c>
      <c r="AK237" s="127">
        <f t="shared" si="213"/>
        <v>0.19136532211394308</v>
      </c>
      <c r="AL237" s="127">
        <f t="shared" si="213"/>
        <v>0.19050945701295097</v>
      </c>
      <c r="AM237" s="127">
        <f t="shared" si="213"/>
        <v>0.18968338052333489</v>
      </c>
      <c r="AN237" s="127">
        <f t="shared" si="213"/>
        <v>0.18888444928214843</v>
      </c>
      <c r="AO237" s="127">
        <f t="shared" si="213"/>
        <v>0.18809987047068788</v>
      </c>
      <c r="AP237" s="127">
        <f t="shared" si="213"/>
        <v>0.1873081506604789</v>
      </c>
      <c r="AQ237" s="127">
        <f t="shared" si="213"/>
        <v>0.18650128568818802</v>
      </c>
      <c r="AR237" s="127">
        <f t="shared" si="213"/>
        <v>0.18570060601684391</v>
      </c>
      <c r="AS237" s="127">
        <f t="shared" si="213"/>
        <v>0.18491856612169566</v>
      </c>
      <c r="AT237" s="127">
        <f t="shared" si="213"/>
        <v>0.18414845365259469</v>
      </c>
      <c r="AU237" s="127">
        <f t="shared" si="213"/>
        <v>0.1833846989991017</v>
      </c>
      <c r="AV237" s="127">
        <f t="shared" si="213"/>
        <v>0.18262853254910871</v>
      </c>
      <c r="AW237" s="127">
        <f t="shared" si="213"/>
        <v>0.18188460810990148</v>
      </c>
      <c r="AX237" s="127">
        <f t="shared" si="213"/>
        <v>0.1811539788269646</v>
      </c>
      <c r="AY237" s="127">
        <f t="shared" si="213"/>
        <v>0.18043362230387927</v>
      </c>
      <c r="AZ237" s="127">
        <f t="shared" si="213"/>
        <v>0.17972098107128232</v>
      </c>
      <c r="BA237" s="127">
        <f t="shared" si="213"/>
        <v>0.17901829920924961</v>
      </c>
      <c r="BB237" s="127">
        <f t="shared" si="213"/>
        <v>0.17833005366965449</v>
      </c>
      <c r="BC237" s="127">
        <f t="shared" si="213"/>
        <v>0.17765764100343751</v>
      </c>
      <c r="BD237" s="127">
        <f t="shared" si="213"/>
        <v>0.17699894612719513</v>
      </c>
      <c r="BE237" s="127">
        <f t="shared" si="213"/>
        <v>0.17635183028667711</v>
      </c>
      <c r="BF237" s="127">
        <f t="shared" si="213"/>
        <v>0.17571761751997628</v>
      </c>
      <c r="BG237" s="127">
        <f t="shared" si="213"/>
        <v>0.17509928458642254</v>
      </c>
      <c r="BH237" s="127">
        <f t="shared" si="213"/>
        <v>0.17449736060693966</v>
      </c>
      <c r="BI237" s="127">
        <f t="shared" si="213"/>
        <v>0.17390960131845812</v>
      </c>
      <c r="BJ237" s="127">
        <f t="shared" si="213"/>
        <v>0.17347506995632278</v>
      </c>
      <c r="BK237" s="127">
        <f t="shared" si="213"/>
        <v>0.17318733493685012</v>
      </c>
      <c r="BL237" s="127">
        <f t="shared" si="213"/>
        <v>0.17289992279999089</v>
      </c>
      <c r="BM237" s="127">
        <f t="shared" si="213"/>
        <v>0.17261283363464208</v>
      </c>
      <c r="BN237" s="127">
        <f>1-BN234</f>
        <v>0.17232606752828017</v>
      </c>
    </row>
    <row r="238" spans="4:69" hidden="1" outlineLevel="1"/>
    <row r="239" spans="4:69" hidden="1" outlineLevel="1">
      <c r="D239" s="78" t="s">
        <v>334</v>
      </c>
      <c r="E239" s="20"/>
    </row>
    <row r="240" spans="4:69" hidden="1" outlineLevel="1"/>
    <row r="241" spans="5:70" hidden="1" outlineLevel="1">
      <c r="E241" s="78" t="s">
        <v>342</v>
      </c>
      <c r="H241" t="s">
        <v>336</v>
      </c>
    </row>
    <row r="242" spans="5:70" hidden="1" outlineLevel="1">
      <c r="E242" t="s">
        <v>426</v>
      </c>
      <c r="Q242" s="247">
        <v>2</v>
      </c>
      <c r="R242" s="199">
        <f>Q242</f>
        <v>2</v>
      </c>
      <c r="S242" s="199">
        <f t="shared" ref="S242:BN242" si="214">R242</f>
        <v>2</v>
      </c>
      <c r="T242" s="199">
        <f t="shared" si="214"/>
        <v>2</v>
      </c>
      <c r="U242" s="199">
        <f t="shared" si="214"/>
        <v>2</v>
      </c>
      <c r="V242" s="199">
        <f t="shared" si="214"/>
        <v>2</v>
      </c>
      <c r="W242" s="199">
        <f t="shared" si="214"/>
        <v>2</v>
      </c>
      <c r="X242" s="199">
        <f t="shared" si="214"/>
        <v>2</v>
      </c>
      <c r="Y242" s="199">
        <f t="shared" si="214"/>
        <v>2</v>
      </c>
      <c r="Z242" s="199">
        <f t="shared" si="214"/>
        <v>2</v>
      </c>
      <c r="AA242" s="199">
        <f t="shared" si="214"/>
        <v>2</v>
      </c>
      <c r="AB242" s="199">
        <f t="shared" si="214"/>
        <v>2</v>
      </c>
      <c r="AC242" s="199">
        <f t="shared" si="214"/>
        <v>2</v>
      </c>
      <c r="AD242" s="199">
        <f t="shared" si="214"/>
        <v>2</v>
      </c>
      <c r="AE242" s="199">
        <f t="shared" si="214"/>
        <v>2</v>
      </c>
      <c r="AF242" s="199">
        <f t="shared" si="214"/>
        <v>2</v>
      </c>
      <c r="AG242" s="199">
        <f t="shared" si="214"/>
        <v>2</v>
      </c>
      <c r="AH242" s="199">
        <f t="shared" si="214"/>
        <v>2</v>
      </c>
      <c r="AI242" s="199">
        <f t="shared" si="214"/>
        <v>2</v>
      </c>
      <c r="AJ242" s="199">
        <f t="shared" si="214"/>
        <v>2</v>
      </c>
      <c r="AK242" s="199">
        <f t="shared" si="214"/>
        <v>2</v>
      </c>
      <c r="AL242" s="199">
        <f t="shared" si="214"/>
        <v>2</v>
      </c>
      <c r="AM242" s="199">
        <f t="shared" si="214"/>
        <v>2</v>
      </c>
      <c r="AN242" s="199">
        <f t="shared" si="214"/>
        <v>2</v>
      </c>
      <c r="AO242" s="199">
        <f t="shared" si="214"/>
        <v>2</v>
      </c>
      <c r="AP242" s="199">
        <f t="shared" si="214"/>
        <v>2</v>
      </c>
      <c r="AQ242" s="199">
        <f t="shared" si="214"/>
        <v>2</v>
      </c>
      <c r="AR242" s="199">
        <f t="shared" si="214"/>
        <v>2</v>
      </c>
      <c r="AS242" s="199">
        <f t="shared" si="214"/>
        <v>2</v>
      </c>
      <c r="AT242" s="199">
        <f t="shared" si="214"/>
        <v>2</v>
      </c>
      <c r="AU242" s="199">
        <f t="shared" si="214"/>
        <v>2</v>
      </c>
      <c r="AV242" s="199">
        <f t="shared" si="214"/>
        <v>2</v>
      </c>
      <c r="AW242" s="199">
        <f t="shared" si="214"/>
        <v>2</v>
      </c>
      <c r="AX242" s="199">
        <f t="shared" si="214"/>
        <v>2</v>
      </c>
      <c r="AY242" s="199">
        <f t="shared" si="214"/>
        <v>2</v>
      </c>
      <c r="AZ242" s="199">
        <f t="shared" si="214"/>
        <v>2</v>
      </c>
      <c r="BA242" s="199">
        <f t="shared" si="214"/>
        <v>2</v>
      </c>
      <c r="BB242" s="199">
        <f t="shared" si="214"/>
        <v>2</v>
      </c>
      <c r="BC242" s="199">
        <f t="shared" si="214"/>
        <v>2</v>
      </c>
      <c r="BD242" s="199">
        <f t="shared" si="214"/>
        <v>2</v>
      </c>
      <c r="BE242" s="199">
        <f t="shared" si="214"/>
        <v>2</v>
      </c>
      <c r="BF242" s="199">
        <f t="shared" si="214"/>
        <v>2</v>
      </c>
      <c r="BG242" s="199">
        <f t="shared" si="214"/>
        <v>2</v>
      </c>
      <c r="BH242" s="199">
        <f t="shared" si="214"/>
        <v>2</v>
      </c>
      <c r="BI242" s="199">
        <f t="shared" si="214"/>
        <v>2</v>
      </c>
      <c r="BJ242" s="199">
        <f t="shared" si="214"/>
        <v>2</v>
      </c>
      <c r="BK242" s="199">
        <f t="shared" si="214"/>
        <v>2</v>
      </c>
      <c r="BL242" s="199">
        <f t="shared" si="214"/>
        <v>2</v>
      </c>
      <c r="BM242" s="199">
        <f t="shared" si="214"/>
        <v>2</v>
      </c>
      <c r="BN242" s="199">
        <f t="shared" si="214"/>
        <v>2</v>
      </c>
    </row>
    <row r="243" spans="5:70" hidden="1" outlineLevel="1">
      <c r="BP243"/>
      <c r="BQ243"/>
    </row>
    <row r="244" spans="5:70" hidden="1" outlineLevel="1">
      <c r="E244" s="102" t="s">
        <v>312</v>
      </c>
      <c r="BP244"/>
      <c r="BQ244"/>
    </row>
    <row r="245" spans="5:70" hidden="1" outlineLevel="1">
      <c r="E245" s="101" t="s">
        <v>313</v>
      </c>
      <c r="J245" t="s">
        <v>119</v>
      </c>
      <c r="K245" s="104" t="str">
        <f t="array" ref="K245">IF(OR(L245:BM245&lt;0,L245:BM245&gt;1),"error","ok")</f>
        <v>ok</v>
      </c>
      <c r="Q245" s="100">
        <f t="array" ref="Q245:BN245">Fixed.operator.market.share</f>
        <v>0</v>
      </c>
      <c r="R245" s="100">
        <v>0</v>
      </c>
      <c r="S245" s="100">
        <v>0.1</v>
      </c>
      <c r="T245" s="100">
        <v>0.2</v>
      </c>
      <c r="U245" s="100">
        <v>0.30000000000000004</v>
      </c>
      <c r="V245" s="100">
        <v>0.4</v>
      </c>
      <c r="W245" s="100">
        <v>0.5</v>
      </c>
      <c r="X245" s="100">
        <v>0.5</v>
      </c>
      <c r="Y245" s="100">
        <v>0.5</v>
      </c>
      <c r="Z245" s="100">
        <v>0.5</v>
      </c>
      <c r="AA245" s="100">
        <v>0.5</v>
      </c>
      <c r="AB245" s="100">
        <v>0.5</v>
      </c>
      <c r="AC245" s="100">
        <v>0.5</v>
      </c>
      <c r="AD245" s="100">
        <v>0.5</v>
      </c>
      <c r="AE245" s="100">
        <v>0.5</v>
      </c>
      <c r="AF245" s="100">
        <v>0.5</v>
      </c>
      <c r="AG245" s="100">
        <v>0.5</v>
      </c>
      <c r="AH245" s="100">
        <v>0.5</v>
      </c>
      <c r="AI245" s="100">
        <v>0.5</v>
      </c>
      <c r="AJ245" s="100">
        <v>0.5</v>
      </c>
      <c r="AK245" s="100">
        <v>0.5</v>
      </c>
      <c r="AL245" s="100">
        <v>0.5</v>
      </c>
      <c r="AM245" s="100">
        <v>0.5</v>
      </c>
      <c r="AN245" s="100">
        <v>0.5</v>
      </c>
      <c r="AO245" s="100">
        <v>0.5</v>
      </c>
      <c r="AP245" s="100">
        <v>0.5</v>
      </c>
      <c r="AQ245" s="100">
        <v>0.5</v>
      </c>
      <c r="AR245" s="100">
        <v>0.5</v>
      </c>
      <c r="AS245" s="100">
        <v>0.5</v>
      </c>
      <c r="AT245" s="100">
        <v>0.5</v>
      </c>
      <c r="AU245" s="100">
        <v>0.5</v>
      </c>
      <c r="AV245" s="100">
        <v>0.5</v>
      </c>
      <c r="AW245" s="100">
        <v>0.5</v>
      </c>
      <c r="AX245" s="100">
        <v>0.5</v>
      </c>
      <c r="AY245" s="100">
        <v>0.5</v>
      </c>
      <c r="AZ245" s="100">
        <v>0.5</v>
      </c>
      <c r="BA245" s="100">
        <v>0.5</v>
      </c>
      <c r="BB245" s="100">
        <v>0.5</v>
      </c>
      <c r="BC245" s="100">
        <v>0.5</v>
      </c>
      <c r="BD245" s="100">
        <v>0.5</v>
      </c>
      <c r="BE245" s="100">
        <v>0.5</v>
      </c>
      <c r="BF245" s="100">
        <v>0.5</v>
      </c>
      <c r="BG245" s="100">
        <v>0.5</v>
      </c>
      <c r="BH245" s="100">
        <v>0.5</v>
      </c>
      <c r="BI245" s="100">
        <v>0.5</v>
      </c>
      <c r="BJ245" s="100">
        <v>0.5</v>
      </c>
      <c r="BK245" s="100">
        <v>0.5</v>
      </c>
      <c r="BL245" s="100">
        <v>0.5</v>
      </c>
      <c r="BM245" s="100">
        <v>0.5</v>
      </c>
      <c r="BN245" s="100">
        <v>0.5</v>
      </c>
    </row>
    <row r="246" spans="5:70" hidden="1" outlineLevel="1">
      <c r="E246" s="63" t="s">
        <v>314</v>
      </c>
      <c r="G246" s="125" t="s">
        <v>516</v>
      </c>
      <c r="J246" t="s">
        <v>119</v>
      </c>
      <c r="Q246" s="77">
        <v>0</v>
      </c>
      <c r="R246" s="76">
        <f>$BP246*EXP($BR246*(R$3-$Q$3))+$BQ246</f>
        <v>0.18254743963965109</v>
      </c>
      <c r="S246" s="76">
        <f>$BP246*EXP($BR246*(S$3-$Q$3))+$BQ246</f>
        <v>0.30913464608907948</v>
      </c>
      <c r="T246" s="76">
        <f>$BP246*EXP($BR246*(T$3-$Q$3))+$BQ246</f>
        <v>0.3969163255708747</v>
      </c>
      <c r="U246" s="76">
        <f>$BP246*EXP($BR246*(U$3-$Q$3))+$BQ246</f>
        <v>0.4577883794598514</v>
      </c>
      <c r="V246" s="77">
        <v>0.5</v>
      </c>
      <c r="W246" s="76">
        <f t="shared" ref="W246:BN246" si="215">$BP246*EXP($BR246*(W$3-$Q$3))+$BQ246</f>
        <v>0.52927157529258528</v>
      </c>
      <c r="X246" s="76">
        <f t="shared" si="215"/>
        <v>0.54956989857762817</v>
      </c>
      <c r="Y246" s="76">
        <f t="shared" si="215"/>
        <v>0.56364573577004884</v>
      </c>
      <c r="Z246" s="76">
        <f t="shared" si="215"/>
        <v>0.57340660073831573</v>
      </c>
      <c r="AA246" s="76">
        <f t="shared" si="215"/>
        <v>0.58017525567701045</v>
      </c>
      <c r="AB246" s="76">
        <f t="shared" si="215"/>
        <v>0.58486896774331432</v>
      </c>
      <c r="AC246" s="76">
        <f t="shared" si="215"/>
        <v>0.58812381426170013</v>
      </c>
      <c r="AD246" s="76">
        <f t="shared" si="215"/>
        <v>0.59038088195324068</v>
      </c>
      <c r="AE246" s="76">
        <f t="shared" si="215"/>
        <v>0.59194604164215991</v>
      </c>
      <c r="AF246" s="76">
        <f t="shared" si="215"/>
        <v>0.59303139892275847</v>
      </c>
      <c r="AG246" s="76">
        <f t="shared" si="215"/>
        <v>0.59378403805273883</v>
      </c>
      <c r="AH246" s="76">
        <f t="shared" si="215"/>
        <v>0.59430595435634082</v>
      </c>
      <c r="AI246" s="76">
        <f t="shared" si="215"/>
        <v>0.59466787631484008</v>
      </c>
      <c r="AJ246" s="76">
        <f t="shared" si="215"/>
        <v>0.59491885047130888</v>
      </c>
      <c r="AK246" s="76">
        <f t="shared" si="215"/>
        <v>0.59509288806625471</v>
      </c>
      <c r="AL246" s="76">
        <f t="shared" si="215"/>
        <v>0.59521357413561216</v>
      </c>
      <c r="AM246" s="76">
        <f t="shared" si="215"/>
        <v>0.59529726368177871</v>
      </c>
      <c r="AN246" s="76">
        <f t="shared" si="215"/>
        <v>0.59535529805289433</v>
      </c>
      <c r="AO246" s="76">
        <f t="shared" si="215"/>
        <v>0.59539554188722077</v>
      </c>
      <c r="AP246" s="76">
        <f t="shared" si="215"/>
        <v>0.59542344890456511</v>
      </c>
      <c r="AQ246" s="76">
        <f t="shared" si="215"/>
        <v>0.59544280097749991</v>
      </c>
      <c r="AR246" s="76">
        <f t="shared" si="215"/>
        <v>0.5954562206390227</v>
      </c>
      <c r="AS246" s="76">
        <f t="shared" si="215"/>
        <v>0.5954655264801072</v>
      </c>
      <c r="AT246" s="76">
        <f t="shared" si="215"/>
        <v>0.59547197959952025</v>
      </c>
      <c r="AU246" s="76">
        <f t="shared" si="215"/>
        <v>0.59547645450402176</v>
      </c>
      <c r="AV246" s="76">
        <f t="shared" si="215"/>
        <v>0.59547955761881266</v>
      </c>
      <c r="AW246" s="76">
        <f t="shared" si="215"/>
        <v>0.59548170946840007</v>
      </c>
      <c r="AX246" s="76">
        <f t="shared" si="215"/>
        <v>0.59548320166477653</v>
      </c>
      <c r="AY246" s="76">
        <f t="shared" si="215"/>
        <v>0.59548423642577419</v>
      </c>
      <c r="AZ246" s="76">
        <f t="shared" si="215"/>
        <v>0.59548495397899925</v>
      </c>
      <c r="BA246" s="76">
        <f t="shared" si="215"/>
        <v>0.59548545156504284</v>
      </c>
      <c r="BB246" s="76">
        <f t="shared" si="215"/>
        <v>0.59548579661522449</v>
      </c>
      <c r="BC246" s="76">
        <f t="shared" si="215"/>
        <v>0.59548603588967652</v>
      </c>
      <c r="BD246" s="76">
        <f t="shared" si="215"/>
        <v>0.59548620181413159</v>
      </c>
      <c r="BE246" s="76">
        <f t="shared" si="215"/>
        <v>0.59548631687415821</v>
      </c>
      <c r="BF246" s="76">
        <f t="shared" si="215"/>
        <v>0.59548639666233472</v>
      </c>
      <c r="BG246" s="76">
        <f t="shared" si="215"/>
        <v>0.59548645199130779</v>
      </c>
      <c r="BH246" s="76">
        <f t="shared" si="215"/>
        <v>0.59548649035908852</v>
      </c>
      <c r="BI246" s="76">
        <f t="shared" si="215"/>
        <v>0.59548651696515975</v>
      </c>
      <c r="BJ246" s="76">
        <f t="shared" si="215"/>
        <v>0.59548653541509378</v>
      </c>
      <c r="BK246" s="76">
        <f t="shared" si="215"/>
        <v>0.59548654820916869</v>
      </c>
      <c r="BL246" s="76">
        <f t="shared" si="215"/>
        <v>0.59548655708119791</v>
      </c>
      <c r="BM246" s="76">
        <f t="shared" si="215"/>
        <v>0.59548656323349114</v>
      </c>
      <c r="BN246" s="76">
        <f t="shared" si="215"/>
        <v>0.59548656749978823</v>
      </c>
      <c r="BP246" s="93">
        <f>(V246-Q246)/(EXP(BR246*(V$3-Q$3))-1)</f>
        <v>-0.59548657715054565</v>
      </c>
      <c r="BQ246" s="93">
        <f>V246-BP246*EXP(BR246*(V$3-Q$3))</f>
        <v>0.59548657715054565</v>
      </c>
      <c r="BR246" s="70">
        <v>-0.36607863277226704</v>
      </c>
    </row>
    <row r="247" spans="5:70" hidden="1" outlineLevel="1">
      <c r="E247" s="101" t="s">
        <v>315</v>
      </c>
      <c r="G247" s="117"/>
      <c r="J247" t="s">
        <v>119</v>
      </c>
      <c r="Q247" s="200">
        <f t="shared" ref="Q247:AV247" si="216">(1+Q246)/(1+Q245*Q246)</f>
        <v>1</v>
      </c>
      <c r="R247" s="200">
        <f t="shared" si="216"/>
        <v>1.1825474396396511</v>
      </c>
      <c r="S247" s="200">
        <f t="shared" si="216"/>
        <v>1.2698783079583877</v>
      </c>
      <c r="T247" s="200">
        <f t="shared" si="216"/>
        <v>1.2941800847941733</v>
      </c>
      <c r="U247" s="200">
        <f t="shared" si="216"/>
        <v>1.2817564210090533</v>
      </c>
      <c r="V247" s="200">
        <f t="shared" si="216"/>
        <v>1.25</v>
      </c>
      <c r="W247" s="200">
        <f t="shared" si="216"/>
        <v>1.2092584997446783</v>
      </c>
      <c r="X247" s="200">
        <f t="shared" si="216"/>
        <v>1.215553964174203</v>
      </c>
      <c r="Y247" s="200">
        <f t="shared" si="216"/>
        <v>1.2198610080580208</v>
      </c>
      <c r="Z247" s="200">
        <f t="shared" si="216"/>
        <v>1.2228200551649335</v>
      </c>
      <c r="AA247" s="200">
        <f t="shared" si="216"/>
        <v>1.2248588557697715</v>
      </c>
      <c r="AB247" s="200">
        <f t="shared" si="216"/>
        <v>1.2262663891446408</v>
      </c>
      <c r="AC247" s="200">
        <f t="shared" si="216"/>
        <v>1.2272394431135325</v>
      </c>
      <c r="AD247" s="200">
        <f t="shared" si="216"/>
        <v>1.2279127699197936</v>
      </c>
      <c r="AE247" s="200">
        <f t="shared" si="216"/>
        <v>1.2283789986874591</v>
      </c>
      <c r="AF247" s="200">
        <f t="shared" si="216"/>
        <v>1.2287019737474547</v>
      </c>
      <c r="AG247" s="200">
        <f t="shared" si="216"/>
        <v>1.2289257815382799</v>
      </c>
      <c r="AH247" s="200">
        <f t="shared" si="216"/>
        <v>1.2290809044162221</v>
      </c>
      <c r="AI247" s="200">
        <f t="shared" si="216"/>
        <v>1.2291884374656212</v>
      </c>
      <c r="AJ247" s="200">
        <f t="shared" si="216"/>
        <v>1.2292629884604118</v>
      </c>
      <c r="AK247" s="200">
        <f t="shared" si="216"/>
        <v>1.2293146772521468</v>
      </c>
      <c r="AL247" s="200">
        <f t="shared" si="216"/>
        <v>1.2293505166848782</v>
      </c>
      <c r="AM247" s="200">
        <f t="shared" si="216"/>
        <v>1.2293753675204317</v>
      </c>
      <c r="AN247" s="200">
        <f t="shared" si="216"/>
        <v>1.2293925993483612</v>
      </c>
      <c r="AO247" s="200">
        <f t="shared" si="216"/>
        <v>1.2294045482771707</v>
      </c>
      <c r="AP247" s="200">
        <f t="shared" si="216"/>
        <v>1.2294128340236241</v>
      </c>
      <c r="AQ247" s="200">
        <f t="shared" si="216"/>
        <v>1.2294185796555577</v>
      </c>
      <c r="AR247" s="200">
        <f t="shared" si="216"/>
        <v>1.2294225639037812</v>
      </c>
      <c r="AS247" s="200">
        <f t="shared" si="216"/>
        <v>1.2294253267496331</v>
      </c>
      <c r="AT247" s="200">
        <f t="shared" si="216"/>
        <v>1.2294272426286801</v>
      </c>
      <c r="AU247" s="200">
        <f t="shared" si="216"/>
        <v>1.2294285711860997</v>
      </c>
      <c r="AV247" s="200">
        <f t="shared" si="216"/>
        <v>1.2294294924692557</v>
      </c>
      <c r="AW247" s="200">
        <f t="shared" ref="AW247:BM247" si="217">(1+AW246)/(1+AW245*AW246)</f>
        <v>1.2294301313301741</v>
      </c>
      <c r="AX247" s="200">
        <f t="shared" si="217"/>
        <v>1.2294305743465517</v>
      </c>
      <c r="AY247" s="200">
        <f t="shared" si="217"/>
        <v>1.2294308815551938</v>
      </c>
      <c r="AZ247" s="200">
        <f t="shared" si="217"/>
        <v>1.2294310945883515</v>
      </c>
      <c r="BA247" s="200">
        <f t="shared" si="217"/>
        <v>1.2294312423157576</v>
      </c>
      <c r="BB247" s="200">
        <f t="shared" si="217"/>
        <v>1.2294313447570386</v>
      </c>
      <c r="BC247" s="200">
        <f t="shared" si="217"/>
        <v>1.2294314157947519</v>
      </c>
      <c r="BD247" s="200">
        <f t="shared" si="217"/>
        <v>1.2294314650557234</v>
      </c>
      <c r="BE247" s="200">
        <f t="shared" si="217"/>
        <v>1.2294314992156556</v>
      </c>
      <c r="BF247" s="200">
        <f t="shared" si="217"/>
        <v>1.2294315229037995</v>
      </c>
      <c r="BG247" s="200">
        <f t="shared" si="217"/>
        <v>1.2294315393303012</v>
      </c>
      <c r="BH247" s="200">
        <f t="shared" si="217"/>
        <v>1.2294315507212301</v>
      </c>
      <c r="BI247" s="200">
        <f t="shared" si="217"/>
        <v>1.2294315586202498</v>
      </c>
      <c r="BJ247" s="200">
        <f t="shared" si="217"/>
        <v>1.2294315640978111</v>
      </c>
      <c r="BK247" s="200">
        <f t="shared" si="217"/>
        <v>1.2294315678962164</v>
      </c>
      <c r="BL247" s="200">
        <f t="shared" si="217"/>
        <v>1.2294315705302143</v>
      </c>
      <c r="BM247" s="200">
        <f t="shared" si="217"/>
        <v>1.2294315723567555</v>
      </c>
      <c r="BN247" s="200">
        <f>(1+BN246)/(1+BN245*BN246)</f>
        <v>1.2294315736233672</v>
      </c>
    </row>
    <row r="248" spans="5:70" hidden="1" outlineLevel="1">
      <c r="E248" s="63" t="s">
        <v>337</v>
      </c>
      <c r="G248" s="117"/>
      <c r="J248" t="s">
        <v>119</v>
      </c>
      <c r="K248" s="104" t="str">
        <f t="array" ref="K248">IF(OR(L248:BM248&lt;0,L248:BM248&gt;1),"error","ok")</f>
        <v>ok</v>
      </c>
      <c r="Q248" s="76">
        <f t="shared" ref="Q248:AV248" si="218">Q247*Q245</f>
        <v>0</v>
      </c>
      <c r="R248" s="76">
        <f t="shared" si="218"/>
        <v>0</v>
      </c>
      <c r="S248" s="76">
        <f t="shared" si="218"/>
        <v>0.12698783079583878</v>
      </c>
      <c r="T248" s="76">
        <f t="shared" si="218"/>
        <v>0.25883601695883468</v>
      </c>
      <c r="U248" s="76">
        <f t="shared" si="218"/>
        <v>0.38452692630271607</v>
      </c>
      <c r="V248" s="76">
        <f t="shared" si="218"/>
        <v>0.5</v>
      </c>
      <c r="W248" s="76">
        <f t="shared" si="218"/>
        <v>0.60462924987233913</v>
      </c>
      <c r="X248" s="76">
        <f t="shared" si="218"/>
        <v>0.60777698208710151</v>
      </c>
      <c r="Y248" s="76">
        <f t="shared" si="218"/>
        <v>0.60993050402901039</v>
      </c>
      <c r="Z248" s="76">
        <f t="shared" si="218"/>
        <v>0.61141002758246676</v>
      </c>
      <c r="AA248" s="76">
        <f t="shared" si="218"/>
        <v>0.61242942788488575</v>
      </c>
      <c r="AB248" s="76">
        <f t="shared" si="218"/>
        <v>0.61313319457232041</v>
      </c>
      <c r="AC248" s="76">
        <f t="shared" si="218"/>
        <v>0.61361972155676625</v>
      </c>
      <c r="AD248" s="76">
        <f t="shared" si="218"/>
        <v>0.61395638495989679</v>
      </c>
      <c r="AE248" s="76">
        <f t="shared" si="218"/>
        <v>0.61418949934372957</v>
      </c>
      <c r="AF248" s="76">
        <f t="shared" si="218"/>
        <v>0.61435098687372736</v>
      </c>
      <c r="AG248" s="76">
        <f t="shared" si="218"/>
        <v>0.61446289076913996</v>
      </c>
      <c r="AH248" s="76">
        <f t="shared" si="218"/>
        <v>0.61454045220811104</v>
      </c>
      <c r="AI248" s="76">
        <f t="shared" si="218"/>
        <v>0.61459421873281062</v>
      </c>
      <c r="AJ248" s="76">
        <f t="shared" si="218"/>
        <v>0.61463149423020591</v>
      </c>
      <c r="AK248" s="76">
        <f t="shared" si="218"/>
        <v>0.61465733862607341</v>
      </c>
      <c r="AL248" s="76">
        <f t="shared" si="218"/>
        <v>0.61467525834243908</v>
      </c>
      <c r="AM248" s="76">
        <f t="shared" si="218"/>
        <v>0.61468768376021587</v>
      </c>
      <c r="AN248" s="76">
        <f t="shared" si="218"/>
        <v>0.6146962996741806</v>
      </c>
      <c r="AO248" s="76">
        <f t="shared" si="218"/>
        <v>0.61470227413858536</v>
      </c>
      <c r="AP248" s="76">
        <f t="shared" si="218"/>
        <v>0.61470641701181206</v>
      </c>
      <c r="AQ248" s="76">
        <f t="shared" si="218"/>
        <v>0.61470928982777884</v>
      </c>
      <c r="AR248" s="76">
        <f t="shared" si="218"/>
        <v>0.61471128195189062</v>
      </c>
      <c r="AS248" s="76">
        <f t="shared" si="218"/>
        <v>0.61471266337481656</v>
      </c>
      <c r="AT248" s="76">
        <f t="shared" si="218"/>
        <v>0.61471362131434004</v>
      </c>
      <c r="AU248" s="76">
        <f t="shared" si="218"/>
        <v>0.61471428559304986</v>
      </c>
      <c r="AV248" s="76">
        <f t="shared" si="218"/>
        <v>0.61471474623462785</v>
      </c>
      <c r="AW248" s="76">
        <f t="shared" ref="AW248:BM248" si="219">AW247*AW245</f>
        <v>0.61471506566508705</v>
      </c>
      <c r="AX248" s="76">
        <f t="shared" si="219"/>
        <v>0.61471528717327584</v>
      </c>
      <c r="AY248" s="76">
        <f t="shared" si="219"/>
        <v>0.61471544077759688</v>
      </c>
      <c r="AZ248" s="76">
        <f t="shared" si="219"/>
        <v>0.61471554729417577</v>
      </c>
      <c r="BA248" s="76">
        <f t="shared" si="219"/>
        <v>0.61471562115787881</v>
      </c>
      <c r="BB248" s="76">
        <f t="shared" si="219"/>
        <v>0.61471567237851932</v>
      </c>
      <c r="BC248" s="76">
        <f t="shared" si="219"/>
        <v>0.61471570789737595</v>
      </c>
      <c r="BD248" s="76">
        <f t="shared" si="219"/>
        <v>0.61471573252786171</v>
      </c>
      <c r="BE248" s="76">
        <f t="shared" si="219"/>
        <v>0.61471574960782782</v>
      </c>
      <c r="BF248" s="76">
        <f t="shared" si="219"/>
        <v>0.61471576145189977</v>
      </c>
      <c r="BG248" s="76">
        <f t="shared" si="219"/>
        <v>0.61471576966515062</v>
      </c>
      <c r="BH248" s="76">
        <f t="shared" si="219"/>
        <v>0.61471577536061506</v>
      </c>
      <c r="BI248" s="76">
        <f t="shared" si="219"/>
        <v>0.61471577931012489</v>
      </c>
      <c r="BJ248" s="76">
        <f t="shared" si="219"/>
        <v>0.61471578204890553</v>
      </c>
      <c r="BK248" s="76">
        <f t="shared" si="219"/>
        <v>0.61471578394810822</v>
      </c>
      <c r="BL248" s="76">
        <f t="shared" si="219"/>
        <v>0.61471578526510717</v>
      </c>
      <c r="BM248" s="76">
        <f t="shared" si="219"/>
        <v>0.61471578617837774</v>
      </c>
      <c r="BN248" s="76">
        <f>BN247*BN245</f>
        <v>0.6147157868116836</v>
      </c>
    </row>
    <row r="249" spans="5:70" hidden="1" outlineLevel="1">
      <c r="E249" s="63" t="s">
        <v>338</v>
      </c>
      <c r="G249" s="117"/>
      <c r="J249" t="s">
        <v>119</v>
      </c>
      <c r="K249" s="104" t="str">
        <f t="array" ref="K249">IF(OR(L249:BM249&lt;0,L249:BM249&gt;1),"error","ok")</f>
        <v>ok</v>
      </c>
      <c r="Q249" s="76">
        <f t="shared" ref="Q249:AV249" si="220">1-Q248</f>
        <v>1</v>
      </c>
      <c r="R249" s="76">
        <f t="shared" si="220"/>
        <v>1</v>
      </c>
      <c r="S249" s="76">
        <f t="shared" si="220"/>
        <v>0.87301216920416125</v>
      </c>
      <c r="T249" s="76">
        <f t="shared" si="220"/>
        <v>0.74116398304116538</v>
      </c>
      <c r="U249" s="76">
        <f t="shared" si="220"/>
        <v>0.61547307369728399</v>
      </c>
      <c r="V249" s="76">
        <f t="shared" si="220"/>
        <v>0.5</v>
      </c>
      <c r="W249" s="76">
        <f t="shared" si="220"/>
        <v>0.39537075012766087</v>
      </c>
      <c r="X249" s="76">
        <f t="shared" si="220"/>
        <v>0.39222301791289849</v>
      </c>
      <c r="Y249" s="76">
        <f t="shared" si="220"/>
        <v>0.39006949597098961</v>
      </c>
      <c r="Z249" s="76">
        <f t="shared" si="220"/>
        <v>0.38858997241753324</v>
      </c>
      <c r="AA249" s="76">
        <f t="shared" si="220"/>
        <v>0.38757057211511425</v>
      </c>
      <c r="AB249" s="76">
        <f t="shared" si="220"/>
        <v>0.38686680542767959</v>
      </c>
      <c r="AC249" s="76">
        <f t="shared" si="220"/>
        <v>0.38638027844323375</v>
      </c>
      <c r="AD249" s="76">
        <f t="shared" si="220"/>
        <v>0.38604361504010321</v>
      </c>
      <c r="AE249" s="76">
        <f t="shared" si="220"/>
        <v>0.38581050065627043</v>
      </c>
      <c r="AF249" s="76">
        <f t="shared" si="220"/>
        <v>0.38564901312627264</v>
      </c>
      <c r="AG249" s="76">
        <f t="shared" si="220"/>
        <v>0.38553710923086004</v>
      </c>
      <c r="AH249" s="76">
        <f t="shared" si="220"/>
        <v>0.38545954779188896</v>
      </c>
      <c r="AI249" s="76">
        <f t="shared" si="220"/>
        <v>0.38540578126718938</v>
      </c>
      <c r="AJ249" s="76">
        <f t="shared" si="220"/>
        <v>0.38536850576979409</v>
      </c>
      <c r="AK249" s="76">
        <f t="shared" si="220"/>
        <v>0.38534266137392659</v>
      </c>
      <c r="AL249" s="76">
        <f t="shared" si="220"/>
        <v>0.38532474165756092</v>
      </c>
      <c r="AM249" s="76">
        <f t="shared" si="220"/>
        <v>0.38531231623978413</v>
      </c>
      <c r="AN249" s="76">
        <f t="shared" si="220"/>
        <v>0.3853037003258194</v>
      </c>
      <c r="AO249" s="76">
        <f t="shared" si="220"/>
        <v>0.38529772586141464</v>
      </c>
      <c r="AP249" s="76">
        <f t="shared" si="220"/>
        <v>0.38529358298818794</v>
      </c>
      <c r="AQ249" s="76">
        <f t="shared" si="220"/>
        <v>0.38529071017222116</v>
      </c>
      <c r="AR249" s="76">
        <f t="shared" si="220"/>
        <v>0.38528871804810938</v>
      </c>
      <c r="AS249" s="76">
        <f t="shared" si="220"/>
        <v>0.38528733662518344</v>
      </c>
      <c r="AT249" s="76">
        <f t="shared" si="220"/>
        <v>0.38528637868565996</v>
      </c>
      <c r="AU249" s="76">
        <f t="shared" si="220"/>
        <v>0.38528571440695014</v>
      </c>
      <c r="AV249" s="76">
        <f t="shared" si="220"/>
        <v>0.38528525376537215</v>
      </c>
      <c r="AW249" s="76">
        <f t="shared" ref="AW249:BM249" si="221">1-AW248</f>
        <v>0.38528493433491295</v>
      </c>
      <c r="AX249" s="76">
        <f t="shared" si="221"/>
        <v>0.38528471282672416</v>
      </c>
      <c r="AY249" s="76">
        <f t="shared" si="221"/>
        <v>0.38528455922240312</v>
      </c>
      <c r="AZ249" s="76">
        <f t="shared" si="221"/>
        <v>0.38528445270582423</v>
      </c>
      <c r="BA249" s="76">
        <f t="shared" si="221"/>
        <v>0.38528437884212119</v>
      </c>
      <c r="BB249" s="76">
        <f t="shared" si="221"/>
        <v>0.38528432762148068</v>
      </c>
      <c r="BC249" s="76">
        <f t="shared" si="221"/>
        <v>0.38528429210262405</v>
      </c>
      <c r="BD249" s="76">
        <f t="shared" si="221"/>
        <v>0.38528426747213829</v>
      </c>
      <c r="BE249" s="76">
        <f t="shared" si="221"/>
        <v>0.38528425039217218</v>
      </c>
      <c r="BF249" s="76">
        <f t="shared" si="221"/>
        <v>0.38528423854810023</v>
      </c>
      <c r="BG249" s="76">
        <f t="shared" si="221"/>
        <v>0.38528423033484938</v>
      </c>
      <c r="BH249" s="76">
        <f t="shared" si="221"/>
        <v>0.38528422463938494</v>
      </c>
      <c r="BI249" s="76">
        <f t="shared" si="221"/>
        <v>0.38528422068987511</v>
      </c>
      <c r="BJ249" s="76">
        <f t="shared" si="221"/>
        <v>0.38528421795109447</v>
      </c>
      <c r="BK249" s="76">
        <f t="shared" si="221"/>
        <v>0.38528421605189178</v>
      </c>
      <c r="BL249" s="76">
        <f t="shared" si="221"/>
        <v>0.38528421473489283</v>
      </c>
      <c r="BM249" s="76">
        <f t="shared" si="221"/>
        <v>0.38528421382162226</v>
      </c>
      <c r="BN249" s="76">
        <f>1-BN248</f>
        <v>0.3852842131883164</v>
      </c>
    </row>
    <row r="250" spans="5:70" hidden="1" outlineLevel="1">
      <c r="G250" s="117"/>
      <c r="BP250"/>
      <c r="BQ250"/>
    </row>
    <row r="251" spans="5:70" hidden="1" outlineLevel="1">
      <c r="E251" s="102" t="s">
        <v>339</v>
      </c>
      <c r="G251" s="117"/>
      <c r="BP251"/>
      <c r="BQ251"/>
    </row>
    <row r="252" spans="5:70" hidden="1" outlineLevel="1">
      <c r="E252" s="101" t="s">
        <v>313</v>
      </c>
      <c r="G252" s="117"/>
      <c r="J252" t="s">
        <v>119</v>
      </c>
      <c r="K252" s="104" t="str">
        <f t="array" ref="K252">IF(OR(L252:BM252&lt;0,L252:BM252&gt;1),"error","ok")</f>
        <v>ok</v>
      </c>
      <c r="Q252" s="127">
        <f t="shared" ref="Q252:AV252" si="222">(1-Q245)/(Q242-1)</f>
        <v>1</v>
      </c>
      <c r="R252" s="127">
        <f t="shared" si="222"/>
        <v>1</v>
      </c>
      <c r="S252" s="127">
        <f t="shared" si="222"/>
        <v>0.9</v>
      </c>
      <c r="T252" s="127">
        <f t="shared" si="222"/>
        <v>0.8</v>
      </c>
      <c r="U252" s="127">
        <f t="shared" si="222"/>
        <v>0.7</v>
      </c>
      <c r="V252" s="127">
        <f t="shared" si="222"/>
        <v>0.6</v>
      </c>
      <c r="W252" s="127">
        <f t="shared" si="222"/>
        <v>0.5</v>
      </c>
      <c r="X252" s="127">
        <f t="shared" si="222"/>
        <v>0.5</v>
      </c>
      <c r="Y252" s="127">
        <f t="shared" si="222"/>
        <v>0.5</v>
      </c>
      <c r="Z252" s="127">
        <f t="shared" si="222"/>
        <v>0.5</v>
      </c>
      <c r="AA252" s="127">
        <f t="shared" si="222"/>
        <v>0.5</v>
      </c>
      <c r="AB252" s="127">
        <f t="shared" si="222"/>
        <v>0.5</v>
      </c>
      <c r="AC252" s="127">
        <f t="shared" si="222"/>
        <v>0.5</v>
      </c>
      <c r="AD252" s="127">
        <f t="shared" si="222"/>
        <v>0.5</v>
      </c>
      <c r="AE252" s="127">
        <f t="shared" si="222"/>
        <v>0.5</v>
      </c>
      <c r="AF252" s="127">
        <f t="shared" si="222"/>
        <v>0.5</v>
      </c>
      <c r="AG252" s="127">
        <f t="shared" si="222"/>
        <v>0.5</v>
      </c>
      <c r="AH252" s="127">
        <f t="shared" si="222"/>
        <v>0.5</v>
      </c>
      <c r="AI252" s="127">
        <f t="shared" si="222"/>
        <v>0.5</v>
      </c>
      <c r="AJ252" s="127">
        <f t="shared" si="222"/>
        <v>0.5</v>
      </c>
      <c r="AK252" s="127">
        <f t="shared" si="222"/>
        <v>0.5</v>
      </c>
      <c r="AL252" s="127">
        <f t="shared" si="222"/>
        <v>0.5</v>
      </c>
      <c r="AM252" s="127">
        <f t="shared" si="222"/>
        <v>0.5</v>
      </c>
      <c r="AN252" s="127">
        <f t="shared" si="222"/>
        <v>0.5</v>
      </c>
      <c r="AO252" s="127">
        <f t="shared" si="222"/>
        <v>0.5</v>
      </c>
      <c r="AP252" s="127">
        <f t="shared" si="222"/>
        <v>0.5</v>
      </c>
      <c r="AQ252" s="127">
        <f t="shared" si="222"/>
        <v>0.5</v>
      </c>
      <c r="AR252" s="127">
        <f t="shared" si="222"/>
        <v>0.5</v>
      </c>
      <c r="AS252" s="127">
        <f t="shared" si="222"/>
        <v>0.5</v>
      </c>
      <c r="AT252" s="127">
        <f t="shared" si="222"/>
        <v>0.5</v>
      </c>
      <c r="AU252" s="127">
        <f t="shared" si="222"/>
        <v>0.5</v>
      </c>
      <c r="AV252" s="127">
        <f t="shared" si="222"/>
        <v>0.5</v>
      </c>
      <c r="AW252" s="127">
        <f t="shared" ref="AW252:BM252" si="223">(1-AW245)/(AW242-1)</f>
        <v>0.5</v>
      </c>
      <c r="AX252" s="127">
        <f t="shared" si="223"/>
        <v>0.5</v>
      </c>
      <c r="AY252" s="127">
        <f t="shared" si="223"/>
        <v>0.5</v>
      </c>
      <c r="AZ252" s="127">
        <f t="shared" si="223"/>
        <v>0.5</v>
      </c>
      <c r="BA252" s="127">
        <f t="shared" si="223"/>
        <v>0.5</v>
      </c>
      <c r="BB252" s="127">
        <f t="shared" si="223"/>
        <v>0.5</v>
      </c>
      <c r="BC252" s="127">
        <f t="shared" si="223"/>
        <v>0.5</v>
      </c>
      <c r="BD252" s="127">
        <f t="shared" si="223"/>
        <v>0.5</v>
      </c>
      <c r="BE252" s="127">
        <f t="shared" si="223"/>
        <v>0.5</v>
      </c>
      <c r="BF252" s="127">
        <f t="shared" si="223"/>
        <v>0.5</v>
      </c>
      <c r="BG252" s="127">
        <f t="shared" si="223"/>
        <v>0.5</v>
      </c>
      <c r="BH252" s="127">
        <f t="shared" si="223"/>
        <v>0.5</v>
      </c>
      <c r="BI252" s="127">
        <f t="shared" si="223"/>
        <v>0.5</v>
      </c>
      <c r="BJ252" s="127">
        <f t="shared" si="223"/>
        <v>0.5</v>
      </c>
      <c r="BK252" s="127">
        <f t="shared" si="223"/>
        <v>0.5</v>
      </c>
      <c r="BL252" s="127">
        <f t="shared" si="223"/>
        <v>0.5</v>
      </c>
      <c r="BM252" s="127">
        <f t="shared" si="223"/>
        <v>0.5</v>
      </c>
      <c r="BN252" s="127">
        <f>(1-BN245)/(BN242-1)</f>
        <v>0.5</v>
      </c>
    </row>
    <row r="253" spans="5:70" hidden="1" outlineLevel="1">
      <c r="E253" s="63" t="s">
        <v>314</v>
      </c>
      <c r="G253" s="125"/>
      <c r="J253" t="s">
        <v>119</v>
      </c>
      <c r="Q253" s="198">
        <f>Q246</f>
        <v>0</v>
      </c>
      <c r="R253" s="76">
        <f>$BP253*EXP($BR253*(R$3-$Q$3))+$BQ253</f>
        <v>0.18254743963965109</v>
      </c>
      <c r="S253" s="76">
        <f>$BP253*EXP($BR253*(S$3-$Q$3))+$BQ253</f>
        <v>0.30913464608907948</v>
      </c>
      <c r="T253" s="198">
        <f>T246</f>
        <v>0.3969163255708747</v>
      </c>
      <c r="U253" s="76">
        <f>$BP253*EXP($BR253*(U$3-$Q$3))+$BQ253</f>
        <v>0.4577883794598514</v>
      </c>
      <c r="V253" s="198">
        <f>V246</f>
        <v>0.5</v>
      </c>
      <c r="W253" s="76">
        <f t="shared" ref="W253:BN253" si="224">$BP253*EXP($BR253*(W$3-$Q$3))+$BQ253</f>
        <v>0.52927157529258528</v>
      </c>
      <c r="X253" s="76">
        <f t="shared" si="224"/>
        <v>0.54956989857762817</v>
      </c>
      <c r="Y253" s="76">
        <f t="shared" si="224"/>
        <v>0.56364573577004884</v>
      </c>
      <c r="Z253" s="76">
        <f t="shared" si="224"/>
        <v>0.57340660073831573</v>
      </c>
      <c r="AA253" s="76">
        <f t="shared" si="224"/>
        <v>0.58017525567701045</v>
      </c>
      <c r="AB253" s="76">
        <f t="shared" si="224"/>
        <v>0.58486896774331432</v>
      </c>
      <c r="AC253" s="76">
        <f t="shared" si="224"/>
        <v>0.58812381426170013</v>
      </c>
      <c r="AD253" s="76">
        <f t="shared" si="224"/>
        <v>0.59038088195324068</v>
      </c>
      <c r="AE253" s="76">
        <f t="shared" si="224"/>
        <v>0.59194604164215991</v>
      </c>
      <c r="AF253" s="76">
        <f t="shared" si="224"/>
        <v>0.59303139892275847</v>
      </c>
      <c r="AG253" s="76">
        <f t="shared" si="224"/>
        <v>0.59378403805273883</v>
      </c>
      <c r="AH253" s="76">
        <f t="shared" si="224"/>
        <v>0.59430595435634082</v>
      </c>
      <c r="AI253" s="76">
        <f t="shared" si="224"/>
        <v>0.59466787631484008</v>
      </c>
      <c r="AJ253" s="76">
        <f t="shared" si="224"/>
        <v>0.59491885047130888</v>
      </c>
      <c r="AK253" s="76">
        <f t="shared" si="224"/>
        <v>0.59509288806625471</v>
      </c>
      <c r="AL253" s="76">
        <f t="shared" si="224"/>
        <v>0.59521357413561216</v>
      </c>
      <c r="AM253" s="76">
        <f t="shared" si="224"/>
        <v>0.59529726368177871</v>
      </c>
      <c r="AN253" s="76">
        <f t="shared" si="224"/>
        <v>0.59535529805289433</v>
      </c>
      <c r="AO253" s="76">
        <f t="shared" si="224"/>
        <v>0.59539554188722077</v>
      </c>
      <c r="AP253" s="76">
        <f t="shared" si="224"/>
        <v>0.59542344890456511</v>
      </c>
      <c r="AQ253" s="76">
        <f t="shared" si="224"/>
        <v>0.59544280097749991</v>
      </c>
      <c r="AR253" s="76">
        <f t="shared" si="224"/>
        <v>0.5954562206390227</v>
      </c>
      <c r="AS253" s="76">
        <f t="shared" si="224"/>
        <v>0.5954655264801072</v>
      </c>
      <c r="AT253" s="76">
        <f t="shared" si="224"/>
        <v>0.59547197959952025</v>
      </c>
      <c r="AU253" s="76">
        <f t="shared" si="224"/>
        <v>0.59547645450402176</v>
      </c>
      <c r="AV253" s="76">
        <f t="shared" si="224"/>
        <v>0.59547955761881266</v>
      </c>
      <c r="AW253" s="76">
        <f t="shared" si="224"/>
        <v>0.59548170946840007</v>
      </c>
      <c r="AX253" s="76">
        <f t="shared" si="224"/>
        <v>0.59548320166477653</v>
      </c>
      <c r="AY253" s="76">
        <f t="shared" si="224"/>
        <v>0.59548423642577419</v>
      </c>
      <c r="AZ253" s="76">
        <f t="shared" si="224"/>
        <v>0.59548495397899925</v>
      </c>
      <c r="BA253" s="76">
        <f t="shared" si="224"/>
        <v>0.59548545156504284</v>
      </c>
      <c r="BB253" s="76">
        <f t="shared" si="224"/>
        <v>0.59548579661522449</v>
      </c>
      <c r="BC253" s="76">
        <f t="shared" si="224"/>
        <v>0.59548603588967652</v>
      </c>
      <c r="BD253" s="76">
        <f t="shared" si="224"/>
        <v>0.59548620181413159</v>
      </c>
      <c r="BE253" s="76">
        <f t="shared" si="224"/>
        <v>0.59548631687415821</v>
      </c>
      <c r="BF253" s="76">
        <f t="shared" si="224"/>
        <v>0.59548639666233472</v>
      </c>
      <c r="BG253" s="76">
        <f t="shared" si="224"/>
        <v>0.59548645199130779</v>
      </c>
      <c r="BH253" s="76">
        <f t="shared" si="224"/>
        <v>0.59548649035908852</v>
      </c>
      <c r="BI253" s="76">
        <f t="shared" si="224"/>
        <v>0.59548651696515975</v>
      </c>
      <c r="BJ253" s="76">
        <f t="shared" si="224"/>
        <v>0.59548653541509378</v>
      </c>
      <c r="BK253" s="76">
        <f t="shared" si="224"/>
        <v>0.59548654820916869</v>
      </c>
      <c r="BL253" s="76">
        <f t="shared" si="224"/>
        <v>0.59548655708119791</v>
      </c>
      <c r="BM253" s="76">
        <f t="shared" si="224"/>
        <v>0.59548656323349114</v>
      </c>
      <c r="BN253" s="76">
        <f t="shared" si="224"/>
        <v>0.59548656749978823</v>
      </c>
      <c r="BP253" s="93">
        <f>(V253-Q253)/(EXP(BR253*(V$3-Q$3))-1)</f>
        <v>-0.59548657715054565</v>
      </c>
      <c r="BQ253" s="93">
        <f>V253-BP253*EXP(BR253*(V$3-Q$3))</f>
        <v>0.59548657715054565</v>
      </c>
      <c r="BR253" s="103">
        <f>BR246</f>
        <v>-0.36607863277226704</v>
      </c>
    </row>
    <row r="254" spans="5:70" hidden="1" outlineLevel="1">
      <c r="E254" s="101" t="s">
        <v>315</v>
      </c>
      <c r="J254" t="s">
        <v>119</v>
      </c>
      <c r="Q254" s="200">
        <f t="shared" ref="Q254:AV254" si="225">(1+Q253)/(1+Q252*Q253)</f>
        <v>1</v>
      </c>
      <c r="R254" s="200">
        <f t="shared" si="225"/>
        <v>1</v>
      </c>
      <c r="S254" s="200">
        <f t="shared" si="225"/>
        <v>1.0241847538257112</v>
      </c>
      <c r="T254" s="200">
        <f t="shared" si="225"/>
        <v>1.0602514407392998</v>
      </c>
      <c r="U254" s="200">
        <f t="shared" si="225"/>
        <v>1.1040072095117786</v>
      </c>
      <c r="V254" s="200">
        <f t="shared" si="225"/>
        <v>1.1538461538461537</v>
      </c>
      <c r="W254" s="200">
        <f t="shared" si="225"/>
        <v>1.2092584997446783</v>
      </c>
      <c r="X254" s="200">
        <f t="shared" si="225"/>
        <v>1.215553964174203</v>
      </c>
      <c r="Y254" s="200">
        <f t="shared" si="225"/>
        <v>1.2198610080580208</v>
      </c>
      <c r="Z254" s="200">
        <f t="shared" si="225"/>
        <v>1.2228200551649335</v>
      </c>
      <c r="AA254" s="200">
        <f t="shared" si="225"/>
        <v>1.2248588557697715</v>
      </c>
      <c r="AB254" s="200">
        <f t="shared" si="225"/>
        <v>1.2262663891446408</v>
      </c>
      <c r="AC254" s="200">
        <f t="shared" si="225"/>
        <v>1.2272394431135325</v>
      </c>
      <c r="AD254" s="200">
        <f t="shared" si="225"/>
        <v>1.2279127699197936</v>
      </c>
      <c r="AE254" s="200">
        <f t="shared" si="225"/>
        <v>1.2283789986874591</v>
      </c>
      <c r="AF254" s="200">
        <f t="shared" si="225"/>
        <v>1.2287019737474547</v>
      </c>
      <c r="AG254" s="200">
        <f t="shared" si="225"/>
        <v>1.2289257815382799</v>
      </c>
      <c r="AH254" s="200">
        <f t="shared" si="225"/>
        <v>1.2290809044162221</v>
      </c>
      <c r="AI254" s="200">
        <f t="shared" si="225"/>
        <v>1.2291884374656212</v>
      </c>
      <c r="AJ254" s="200">
        <f t="shared" si="225"/>
        <v>1.2292629884604118</v>
      </c>
      <c r="AK254" s="200">
        <f t="shared" si="225"/>
        <v>1.2293146772521468</v>
      </c>
      <c r="AL254" s="200">
        <f t="shared" si="225"/>
        <v>1.2293505166848782</v>
      </c>
      <c r="AM254" s="200">
        <f t="shared" si="225"/>
        <v>1.2293753675204317</v>
      </c>
      <c r="AN254" s="200">
        <f t="shared" si="225"/>
        <v>1.2293925993483612</v>
      </c>
      <c r="AO254" s="200">
        <f t="shared" si="225"/>
        <v>1.2294045482771707</v>
      </c>
      <c r="AP254" s="200">
        <f t="shared" si="225"/>
        <v>1.2294128340236241</v>
      </c>
      <c r="AQ254" s="200">
        <f t="shared" si="225"/>
        <v>1.2294185796555577</v>
      </c>
      <c r="AR254" s="200">
        <f t="shared" si="225"/>
        <v>1.2294225639037812</v>
      </c>
      <c r="AS254" s="200">
        <f t="shared" si="225"/>
        <v>1.2294253267496331</v>
      </c>
      <c r="AT254" s="200">
        <f t="shared" si="225"/>
        <v>1.2294272426286801</v>
      </c>
      <c r="AU254" s="200">
        <f t="shared" si="225"/>
        <v>1.2294285711860997</v>
      </c>
      <c r="AV254" s="200">
        <f t="shared" si="225"/>
        <v>1.2294294924692557</v>
      </c>
      <c r="AW254" s="200">
        <f t="shared" ref="AW254:BM254" si="226">(1+AW253)/(1+AW252*AW253)</f>
        <v>1.2294301313301741</v>
      </c>
      <c r="AX254" s="200">
        <f t="shared" si="226"/>
        <v>1.2294305743465517</v>
      </c>
      <c r="AY254" s="200">
        <f t="shared" si="226"/>
        <v>1.2294308815551938</v>
      </c>
      <c r="AZ254" s="200">
        <f t="shared" si="226"/>
        <v>1.2294310945883515</v>
      </c>
      <c r="BA254" s="200">
        <f t="shared" si="226"/>
        <v>1.2294312423157576</v>
      </c>
      <c r="BB254" s="200">
        <f t="shared" si="226"/>
        <v>1.2294313447570386</v>
      </c>
      <c r="BC254" s="200">
        <f t="shared" si="226"/>
        <v>1.2294314157947519</v>
      </c>
      <c r="BD254" s="200">
        <f t="shared" si="226"/>
        <v>1.2294314650557234</v>
      </c>
      <c r="BE254" s="200">
        <f t="shared" si="226"/>
        <v>1.2294314992156556</v>
      </c>
      <c r="BF254" s="200">
        <f t="shared" si="226"/>
        <v>1.2294315229037995</v>
      </c>
      <c r="BG254" s="200">
        <f t="shared" si="226"/>
        <v>1.2294315393303012</v>
      </c>
      <c r="BH254" s="200">
        <f t="shared" si="226"/>
        <v>1.2294315507212301</v>
      </c>
      <c r="BI254" s="200">
        <f t="shared" si="226"/>
        <v>1.2294315586202498</v>
      </c>
      <c r="BJ254" s="200">
        <f t="shared" si="226"/>
        <v>1.2294315640978111</v>
      </c>
      <c r="BK254" s="200">
        <f t="shared" si="226"/>
        <v>1.2294315678962164</v>
      </c>
      <c r="BL254" s="200">
        <f t="shared" si="226"/>
        <v>1.2294315705302143</v>
      </c>
      <c r="BM254" s="200">
        <f t="shared" si="226"/>
        <v>1.2294315723567555</v>
      </c>
      <c r="BN254" s="200">
        <f>(1+BN253)/(1+BN252*BN253)</f>
        <v>1.2294315736233672</v>
      </c>
    </row>
    <row r="255" spans="5:70" hidden="1" outlineLevel="1">
      <c r="E255" s="63" t="s">
        <v>337</v>
      </c>
      <c r="J255" t="s">
        <v>119</v>
      </c>
      <c r="K255" s="104" t="str">
        <f t="array" ref="K255">IF(OR(L255:BM255&lt;0,L255:BM255&gt;1),"error","ok")</f>
        <v>ok</v>
      </c>
      <c r="Q255" s="76">
        <f t="shared" ref="Q255:AV255" si="227">Q254*Q252</f>
        <v>1</v>
      </c>
      <c r="R255" s="76">
        <f t="shared" si="227"/>
        <v>1</v>
      </c>
      <c r="S255" s="76">
        <f t="shared" si="227"/>
        <v>0.92176627844314007</v>
      </c>
      <c r="T255" s="76">
        <f t="shared" si="227"/>
        <v>0.84820115259143991</v>
      </c>
      <c r="U255" s="76">
        <f t="shared" si="227"/>
        <v>0.7728050466582449</v>
      </c>
      <c r="V255" s="76">
        <f t="shared" si="227"/>
        <v>0.69230769230769218</v>
      </c>
      <c r="W255" s="76">
        <f t="shared" si="227"/>
        <v>0.60462924987233913</v>
      </c>
      <c r="X255" s="76">
        <f t="shared" si="227"/>
        <v>0.60777698208710151</v>
      </c>
      <c r="Y255" s="76">
        <f t="shared" si="227"/>
        <v>0.60993050402901039</v>
      </c>
      <c r="Z255" s="76">
        <f t="shared" si="227"/>
        <v>0.61141002758246676</v>
      </c>
      <c r="AA255" s="76">
        <f t="shared" si="227"/>
        <v>0.61242942788488575</v>
      </c>
      <c r="AB255" s="76">
        <f t="shared" si="227"/>
        <v>0.61313319457232041</v>
      </c>
      <c r="AC255" s="76">
        <f t="shared" si="227"/>
        <v>0.61361972155676625</v>
      </c>
      <c r="AD255" s="76">
        <f t="shared" si="227"/>
        <v>0.61395638495989679</v>
      </c>
      <c r="AE255" s="76">
        <f t="shared" si="227"/>
        <v>0.61418949934372957</v>
      </c>
      <c r="AF255" s="76">
        <f t="shared" si="227"/>
        <v>0.61435098687372736</v>
      </c>
      <c r="AG255" s="76">
        <f t="shared" si="227"/>
        <v>0.61446289076913996</v>
      </c>
      <c r="AH255" s="76">
        <f t="shared" si="227"/>
        <v>0.61454045220811104</v>
      </c>
      <c r="AI255" s="76">
        <f t="shared" si="227"/>
        <v>0.61459421873281062</v>
      </c>
      <c r="AJ255" s="76">
        <f t="shared" si="227"/>
        <v>0.61463149423020591</v>
      </c>
      <c r="AK255" s="76">
        <f t="shared" si="227"/>
        <v>0.61465733862607341</v>
      </c>
      <c r="AL255" s="76">
        <f t="shared" si="227"/>
        <v>0.61467525834243908</v>
      </c>
      <c r="AM255" s="76">
        <f t="shared" si="227"/>
        <v>0.61468768376021587</v>
      </c>
      <c r="AN255" s="76">
        <f t="shared" si="227"/>
        <v>0.6146962996741806</v>
      </c>
      <c r="AO255" s="76">
        <f t="shared" si="227"/>
        <v>0.61470227413858536</v>
      </c>
      <c r="AP255" s="76">
        <f t="shared" si="227"/>
        <v>0.61470641701181206</v>
      </c>
      <c r="AQ255" s="76">
        <f t="shared" si="227"/>
        <v>0.61470928982777884</v>
      </c>
      <c r="AR255" s="76">
        <f t="shared" si="227"/>
        <v>0.61471128195189062</v>
      </c>
      <c r="AS255" s="76">
        <f t="shared" si="227"/>
        <v>0.61471266337481656</v>
      </c>
      <c r="AT255" s="76">
        <f t="shared" si="227"/>
        <v>0.61471362131434004</v>
      </c>
      <c r="AU255" s="76">
        <f t="shared" si="227"/>
        <v>0.61471428559304986</v>
      </c>
      <c r="AV255" s="76">
        <f t="shared" si="227"/>
        <v>0.61471474623462785</v>
      </c>
      <c r="AW255" s="76">
        <f t="shared" ref="AW255:BM255" si="228">AW254*AW252</f>
        <v>0.61471506566508705</v>
      </c>
      <c r="AX255" s="76">
        <f t="shared" si="228"/>
        <v>0.61471528717327584</v>
      </c>
      <c r="AY255" s="76">
        <f t="shared" si="228"/>
        <v>0.61471544077759688</v>
      </c>
      <c r="AZ255" s="76">
        <f t="shared" si="228"/>
        <v>0.61471554729417577</v>
      </c>
      <c r="BA255" s="76">
        <f t="shared" si="228"/>
        <v>0.61471562115787881</v>
      </c>
      <c r="BB255" s="76">
        <f t="shared" si="228"/>
        <v>0.61471567237851932</v>
      </c>
      <c r="BC255" s="76">
        <f t="shared" si="228"/>
        <v>0.61471570789737595</v>
      </c>
      <c r="BD255" s="76">
        <f t="shared" si="228"/>
        <v>0.61471573252786171</v>
      </c>
      <c r="BE255" s="76">
        <f t="shared" si="228"/>
        <v>0.61471574960782782</v>
      </c>
      <c r="BF255" s="76">
        <f t="shared" si="228"/>
        <v>0.61471576145189977</v>
      </c>
      <c r="BG255" s="76">
        <f t="shared" si="228"/>
        <v>0.61471576966515062</v>
      </c>
      <c r="BH255" s="76">
        <f t="shared" si="228"/>
        <v>0.61471577536061506</v>
      </c>
      <c r="BI255" s="76">
        <f t="shared" si="228"/>
        <v>0.61471577931012489</v>
      </c>
      <c r="BJ255" s="76">
        <f t="shared" si="228"/>
        <v>0.61471578204890553</v>
      </c>
      <c r="BK255" s="76">
        <f t="shared" si="228"/>
        <v>0.61471578394810822</v>
      </c>
      <c r="BL255" s="76">
        <f t="shared" si="228"/>
        <v>0.61471578526510717</v>
      </c>
      <c r="BM255" s="76">
        <f t="shared" si="228"/>
        <v>0.61471578617837774</v>
      </c>
      <c r="BN255" s="76">
        <f>BN254*BN252</f>
        <v>0.6147157868116836</v>
      </c>
    </row>
    <row r="256" spans="5:70" hidden="1" outlineLevel="1">
      <c r="E256" s="63" t="s">
        <v>338</v>
      </c>
      <c r="J256" t="s">
        <v>119</v>
      </c>
      <c r="K256" s="104" t="str">
        <f t="array" ref="K256">IF(OR(L256:BM256&lt;0,L256:BM256&gt;1),"error","ok")</f>
        <v>ok</v>
      </c>
      <c r="Q256" s="76">
        <f t="shared" ref="Q256:AV256" si="229">1-Q255</f>
        <v>0</v>
      </c>
      <c r="R256" s="76">
        <f t="shared" si="229"/>
        <v>0</v>
      </c>
      <c r="S256" s="76">
        <f t="shared" si="229"/>
        <v>7.8233721556859925E-2</v>
      </c>
      <c r="T256" s="76">
        <f t="shared" si="229"/>
        <v>0.15179884740856009</v>
      </c>
      <c r="U256" s="76">
        <f t="shared" si="229"/>
        <v>0.2271949533417551</v>
      </c>
      <c r="V256" s="76">
        <f t="shared" si="229"/>
        <v>0.30769230769230782</v>
      </c>
      <c r="W256" s="76">
        <f t="shared" si="229"/>
        <v>0.39537075012766087</v>
      </c>
      <c r="X256" s="76">
        <f t="shared" si="229"/>
        <v>0.39222301791289849</v>
      </c>
      <c r="Y256" s="76">
        <f t="shared" si="229"/>
        <v>0.39006949597098961</v>
      </c>
      <c r="Z256" s="76">
        <f t="shared" si="229"/>
        <v>0.38858997241753324</v>
      </c>
      <c r="AA256" s="76">
        <f t="shared" si="229"/>
        <v>0.38757057211511425</v>
      </c>
      <c r="AB256" s="76">
        <f t="shared" si="229"/>
        <v>0.38686680542767959</v>
      </c>
      <c r="AC256" s="76">
        <f t="shared" si="229"/>
        <v>0.38638027844323375</v>
      </c>
      <c r="AD256" s="76">
        <f t="shared" si="229"/>
        <v>0.38604361504010321</v>
      </c>
      <c r="AE256" s="76">
        <f t="shared" si="229"/>
        <v>0.38581050065627043</v>
      </c>
      <c r="AF256" s="76">
        <f t="shared" si="229"/>
        <v>0.38564901312627264</v>
      </c>
      <c r="AG256" s="76">
        <f t="shared" si="229"/>
        <v>0.38553710923086004</v>
      </c>
      <c r="AH256" s="76">
        <f t="shared" si="229"/>
        <v>0.38545954779188896</v>
      </c>
      <c r="AI256" s="76">
        <f t="shared" si="229"/>
        <v>0.38540578126718938</v>
      </c>
      <c r="AJ256" s="76">
        <f t="shared" si="229"/>
        <v>0.38536850576979409</v>
      </c>
      <c r="AK256" s="76">
        <f t="shared" si="229"/>
        <v>0.38534266137392659</v>
      </c>
      <c r="AL256" s="76">
        <f t="shared" si="229"/>
        <v>0.38532474165756092</v>
      </c>
      <c r="AM256" s="76">
        <f t="shared" si="229"/>
        <v>0.38531231623978413</v>
      </c>
      <c r="AN256" s="76">
        <f t="shared" si="229"/>
        <v>0.3853037003258194</v>
      </c>
      <c r="AO256" s="76">
        <f t="shared" si="229"/>
        <v>0.38529772586141464</v>
      </c>
      <c r="AP256" s="76">
        <f t="shared" si="229"/>
        <v>0.38529358298818794</v>
      </c>
      <c r="AQ256" s="76">
        <f t="shared" si="229"/>
        <v>0.38529071017222116</v>
      </c>
      <c r="AR256" s="76">
        <f t="shared" si="229"/>
        <v>0.38528871804810938</v>
      </c>
      <c r="AS256" s="76">
        <f t="shared" si="229"/>
        <v>0.38528733662518344</v>
      </c>
      <c r="AT256" s="76">
        <f t="shared" si="229"/>
        <v>0.38528637868565996</v>
      </c>
      <c r="AU256" s="76">
        <f t="shared" si="229"/>
        <v>0.38528571440695014</v>
      </c>
      <c r="AV256" s="76">
        <f t="shared" si="229"/>
        <v>0.38528525376537215</v>
      </c>
      <c r="AW256" s="76">
        <f t="shared" ref="AW256:BM256" si="230">1-AW255</f>
        <v>0.38528493433491295</v>
      </c>
      <c r="AX256" s="76">
        <f t="shared" si="230"/>
        <v>0.38528471282672416</v>
      </c>
      <c r="AY256" s="76">
        <f t="shared" si="230"/>
        <v>0.38528455922240312</v>
      </c>
      <c r="AZ256" s="76">
        <f t="shared" si="230"/>
        <v>0.38528445270582423</v>
      </c>
      <c r="BA256" s="76">
        <f t="shared" si="230"/>
        <v>0.38528437884212119</v>
      </c>
      <c r="BB256" s="76">
        <f t="shared" si="230"/>
        <v>0.38528432762148068</v>
      </c>
      <c r="BC256" s="76">
        <f t="shared" si="230"/>
        <v>0.38528429210262405</v>
      </c>
      <c r="BD256" s="76">
        <f t="shared" si="230"/>
        <v>0.38528426747213829</v>
      </c>
      <c r="BE256" s="76">
        <f t="shared" si="230"/>
        <v>0.38528425039217218</v>
      </c>
      <c r="BF256" s="76">
        <f t="shared" si="230"/>
        <v>0.38528423854810023</v>
      </c>
      <c r="BG256" s="76">
        <f t="shared" si="230"/>
        <v>0.38528423033484938</v>
      </c>
      <c r="BH256" s="76">
        <f t="shared" si="230"/>
        <v>0.38528422463938494</v>
      </c>
      <c r="BI256" s="76">
        <f t="shared" si="230"/>
        <v>0.38528422068987511</v>
      </c>
      <c r="BJ256" s="76">
        <f t="shared" si="230"/>
        <v>0.38528421795109447</v>
      </c>
      <c r="BK256" s="76">
        <f t="shared" si="230"/>
        <v>0.38528421605189178</v>
      </c>
      <c r="BL256" s="76">
        <f t="shared" si="230"/>
        <v>0.38528421473489283</v>
      </c>
      <c r="BM256" s="76">
        <f t="shared" si="230"/>
        <v>0.38528421382162226</v>
      </c>
      <c r="BN256" s="76">
        <f>1-BN255</f>
        <v>0.3852842131883164</v>
      </c>
    </row>
    <row r="257" spans="4:69" hidden="1" outlineLevel="1">
      <c r="E257" s="63"/>
      <c r="BP257"/>
      <c r="BQ257"/>
    </row>
    <row r="258" spans="4:69" hidden="1" outlineLevel="1">
      <c r="E258" s="102" t="s">
        <v>317</v>
      </c>
      <c r="BP258"/>
      <c r="BQ258"/>
    </row>
    <row r="259" spans="4:69" hidden="1" outlineLevel="1">
      <c r="E259" s="63" t="s">
        <v>337</v>
      </c>
      <c r="J259" t="s">
        <v>119</v>
      </c>
      <c r="K259" s="104" t="str">
        <f t="array" ref="K259">IF(OR(L259:BM259&lt;0,L259:BM259&gt;1),"error","ok")</f>
        <v>ok</v>
      </c>
      <c r="Q259" s="127">
        <f>Q247*Q245^2+(Q242-1)*Q254*Q252^2</f>
        <v>1</v>
      </c>
      <c r="R259" s="127">
        <f t="shared" ref="R259:BM259" si="231">R247*R245^2+(R242-1)*R254*R252^2</f>
        <v>1</v>
      </c>
      <c r="S259" s="127">
        <f t="shared" si="231"/>
        <v>0.84228843367840989</v>
      </c>
      <c r="T259" s="127">
        <f t="shared" si="231"/>
        <v>0.73032812546491899</v>
      </c>
      <c r="U259" s="127">
        <f t="shared" si="231"/>
        <v>0.65632161055158633</v>
      </c>
      <c r="V259" s="127">
        <f t="shared" si="231"/>
        <v>0.61538461538461542</v>
      </c>
      <c r="W259" s="127">
        <f t="shared" si="231"/>
        <v>0.60462924987233913</v>
      </c>
      <c r="X259" s="127">
        <f t="shared" si="231"/>
        <v>0.60777698208710151</v>
      </c>
      <c r="Y259" s="127">
        <f t="shared" si="231"/>
        <v>0.60993050402901039</v>
      </c>
      <c r="Z259" s="127">
        <f t="shared" si="231"/>
        <v>0.61141002758246676</v>
      </c>
      <c r="AA259" s="127">
        <f t="shared" si="231"/>
        <v>0.61242942788488575</v>
      </c>
      <c r="AB259" s="127">
        <f t="shared" si="231"/>
        <v>0.61313319457232041</v>
      </c>
      <c r="AC259" s="127">
        <f t="shared" si="231"/>
        <v>0.61361972155676625</v>
      </c>
      <c r="AD259" s="127">
        <f t="shared" si="231"/>
        <v>0.61395638495989679</v>
      </c>
      <c r="AE259" s="127">
        <f t="shared" si="231"/>
        <v>0.61418949934372957</v>
      </c>
      <c r="AF259" s="127">
        <f t="shared" si="231"/>
        <v>0.61435098687372736</v>
      </c>
      <c r="AG259" s="127">
        <f t="shared" si="231"/>
        <v>0.61446289076913996</v>
      </c>
      <c r="AH259" s="127">
        <f t="shared" si="231"/>
        <v>0.61454045220811104</v>
      </c>
      <c r="AI259" s="127">
        <f t="shared" si="231"/>
        <v>0.61459421873281062</v>
      </c>
      <c r="AJ259" s="127">
        <f t="shared" si="231"/>
        <v>0.61463149423020591</v>
      </c>
      <c r="AK259" s="127">
        <f t="shared" si="231"/>
        <v>0.61465733862607341</v>
      </c>
      <c r="AL259" s="127">
        <f t="shared" si="231"/>
        <v>0.61467525834243908</v>
      </c>
      <c r="AM259" s="127">
        <f t="shared" si="231"/>
        <v>0.61468768376021587</v>
      </c>
      <c r="AN259" s="127">
        <f t="shared" si="231"/>
        <v>0.6146962996741806</v>
      </c>
      <c r="AO259" s="127">
        <f t="shared" si="231"/>
        <v>0.61470227413858536</v>
      </c>
      <c r="AP259" s="127">
        <f t="shared" si="231"/>
        <v>0.61470641701181206</v>
      </c>
      <c r="AQ259" s="127">
        <f t="shared" si="231"/>
        <v>0.61470928982777884</v>
      </c>
      <c r="AR259" s="127">
        <f t="shared" si="231"/>
        <v>0.61471128195189062</v>
      </c>
      <c r="AS259" s="127">
        <f t="shared" si="231"/>
        <v>0.61471266337481656</v>
      </c>
      <c r="AT259" s="127">
        <f t="shared" si="231"/>
        <v>0.61471362131434004</v>
      </c>
      <c r="AU259" s="127">
        <f t="shared" si="231"/>
        <v>0.61471428559304986</v>
      </c>
      <c r="AV259" s="127">
        <f t="shared" si="231"/>
        <v>0.61471474623462785</v>
      </c>
      <c r="AW259" s="127">
        <f t="shared" si="231"/>
        <v>0.61471506566508705</v>
      </c>
      <c r="AX259" s="127">
        <f t="shared" si="231"/>
        <v>0.61471528717327584</v>
      </c>
      <c r="AY259" s="127">
        <f t="shared" si="231"/>
        <v>0.61471544077759688</v>
      </c>
      <c r="AZ259" s="127">
        <f t="shared" si="231"/>
        <v>0.61471554729417577</v>
      </c>
      <c r="BA259" s="127">
        <f t="shared" si="231"/>
        <v>0.61471562115787881</v>
      </c>
      <c r="BB259" s="127">
        <f t="shared" si="231"/>
        <v>0.61471567237851932</v>
      </c>
      <c r="BC259" s="127">
        <f t="shared" si="231"/>
        <v>0.61471570789737595</v>
      </c>
      <c r="BD259" s="127">
        <f t="shared" si="231"/>
        <v>0.61471573252786171</v>
      </c>
      <c r="BE259" s="127">
        <f t="shared" si="231"/>
        <v>0.61471574960782782</v>
      </c>
      <c r="BF259" s="127">
        <f t="shared" si="231"/>
        <v>0.61471576145189977</v>
      </c>
      <c r="BG259" s="127">
        <f t="shared" si="231"/>
        <v>0.61471576966515062</v>
      </c>
      <c r="BH259" s="127">
        <f t="shared" si="231"/>
        <v>0.61471577536061506</v>
      </c>
      <c r="BI259" s="127">
        <f t="shared" si="231"/>
        <v>0.61471577931012489</v>
      </c>
      <c r="BJ259" s="127">
        <f t="shared" si="231"/>
        <v>0.61471578204890553</v>
      </c>
      <c r="BK259" s="127">
        <f t="shared" si="231"/>
        <v>0.61471578394810822</v>
      </c>
      <c r="BL259" s="127">
        <f t="shared" si="231"/>
        <v>0.61471578526510717</v>
      </c>
      <c r="BM259" s="127">
        <f t="shared" si="231"/>
        <v>0.61471578617837774</v>
      </c>
      <c r="BN259" s="127">
        <f>BN247*BN245^2+(BN242-1)*BN254*BN252^2</f>
        <v>0.6147157868116836</v>
      </c>
      <c r="BP259"/>
      <c r="BQ259"/>
    </row>
    <row r="260" spans="4:69" hidden="1" outlineLevel="1">
      <c r="E260" s="63" t="s">
        <v>340</v>
      </c>
      <c r="J260" t="s">
        <v>119</v>
      </c>
      <c r="K260" s="104" t="str">
        <f t="array" ref="K260">IF(OR(L260:BM260&lt;0,L260:BM260&gt;1),"error","ok")</f>
        <v>ok</v>
      </c>
      <c r="Q260" s="127">
        <f>Q247*Q245^2/Q259</f>
        <v>0</v>
      </c>
      <c r="R260" s="127">
        <f t="shared" ref="R260:BM260" si="232">R247*R245^2/R259</f>
        <v>0</v>
      </c>
      <c r="S260" s="127">
        <f t="shared" si="232"/>
        <v>1.5076525536657602E-2</v>
      </c>
      <c r="T260" s="127">
        <f t="shared" si="232"/>
        <v>7.0882116663400441E-2</v>
      </c>
      <c r="U260" s="127">
        <f t="shared" si="232"/>
        <v>0.17576455816206554</v>
      </c>
      <c r="V260" s="127">
        <f t="shared" si="232"/>
        <v>0.32500000000000007</v>
      </c>
      <c r="W260" s="127">
        <f t="shared" si="232"/>
        <v>0.5</v>
      </c>
      <c r="X260" s="127">
        <f t="shared" si="232"/>
        <v>0.5</v>
      </c>
      <c r="Y260" s="127">
        <f t="shared" si="232"/>
        <v>0.5</v>
      </c>
      <c r="Z260" s="127">
        <f t="shared" si="232"/>
        <v>0.5</v>
      </c>
      <c r="AA260" s="127">
        <f t="shared" si="232"/>
        <v>0.5</v>
      </c>
      <c r="AB260" s="127">
        <f t="shared" si="232"/>
        <v>0.5</v>
      </c>
      <c r="AC260" s="127">
        <f t="shared" si="232"/>
        <v>0.5</v>
      </c>
      <c r="AD260" s="127">
        <f t="shared" si="232"/>
        <v>0.5</v>
      </c>
      <c r="AE260" s="127">
        <f t="shared" si="232"/>
        <v>0.5</v>
      </c>
      <c r="AF260" s="127">
        <f t="shared" si="232"/>
        <v>0.5</v>
      </c>
      <c r="AG260" s="127">
        <f t="shared" si="232"/>
        <v>0.5</v>
      </c>
      <c r="AH260" s="127">
        <f t="shared" si="232"/>
        <v>0.5</v>
      </c>
      <c r="AI260" s="127">
        <f t="shared" si="232"/>
        <v>0.5</v>
      </c>
      <c r="AJ260" s="127">
        <f t="shared" si="232"/>
        <v>0.5</v>
      </c>
      <c r="AK260" s="127">
        <f t="shared" si="232"/>
        <v>0.5</v>
      </c>
      <c r="AL260" s="127">
        <f t="shared" si="232"/>
        <v>0.5</v>
      </c>
      <c r="AM260" s="127">
        <f t="shared" si="232"/>
        <v>0.5</v>
      </c>
      <c r="AN260" s="127">
        <f t="shared" si="232"/>
        <v>0.5</v>
      </c>
      <c r="AO260" s="127">
        <f t="shared" si="232"/>
        <v>0.5</v>
      </c>
      <c r="AP260" s="127">
        <f t="shared" si="232"/>
        <v>0.5</v>
      </c>
      <c r="AQ260" s="127">
        <f t="shared" si="232"/>
        <v>0.5</v>
      </c>
      <c r="AR260" s="127">
        <f t="shared" si="232"/>
        <v>0.5</v>
      </c>
      <c r="AS260" s="127">
        <f t="shared" si="232"/>
        <v>0.5</v>
      </c>
      <c r="AT260" s="127">
        <f t="shared" si="232"/>
        <v>0.5</v>
      </c>
      <c r="AU260" s="127">
        <f t="shared" si="232"/>
        <v>0.5</v>
      </c>
      <c r="AV260" s="127">
        <f t="shared" si="232"/>
        <v>0.5</v>
      </c>
      <c r="AW260" s="127">
        <f t="shared" si="232"/>
        <v>0.5</v>
      </c>
      <c r="AX260" s="127">
        <f t="shared" si="232"/>
        <v>0.5</v>
      </c>
      <c r="AY260" s="127">
        <f t="shared" si="232"/>
        <v>0.5</v>
      </c>
      <c r="AZ260" s="127">
        <f t="shared" si="232"/>
        <v>0.5</v>
      </c>
      <c r="BA260" s="127">
        <f t="shared" si="232"/>
        <v>0.5</v>
      </c>
      <c r="BB260" s="127">
        <f t="shared" si="232"/>
        <v>0.5</v>
      </c>
      <c r="BC260" s="127">
        <f t="shared" si="232"/>
        <v>0.5</v>
      </c>
      <c r="BD260" s="127">
        <f t="shared" si="232"/>
        <v>0.5</v>
      </c>
      <c r="BE260" s="127">
        <f t="shared" si="232"/>
        <v>0.5</v>
      </c>
      <c r="BF260" s="127">
        <f t="shared" si="232"/>
        <v>0.5</v>
      </c>
      <c r="BG260" s="127">
        <f t="shared" si="232"/>
        <v>0.5</v>
      </c>
      <c r="BH260" s="127">
        <f t="shared" si="232"/>
        <v>0.5</v>
      </c>
      <c r="BI260" s="127">
        <f t="shared" si="232"/>
        <v>0.5</v>
      </c>
      <c r="BJ260" s="127">
        <f t="shared" si="232"/>
        <v>0.5</v>
      </c>
      <c r="BK260" s="127">
        <f t="shared" si="232"/>
        <v>0.5</v>
      </c>
      <c r="BL260" s="127">
        <f t="shared" si="232"/>
        <v>0.5</v>
      </c>
      <c r="BM260" s="127">
        <f t="shared" si="232"/>
        <v>0.5</v>
      </c>
      <c r="BN260" s="127">
        <f>BN247*BN245^2/BN259</f>
        <v>0.5</v>
      </c>
      <c r="BP260"/>
      <c r="BQ260"/>
    </row>
    <row r="261" spans="4:69" hidden="1" outlineLevel="1">
      <c r="E261" s="63" t="s">
        <v>341</v>
      </c>
      <c r="J261" t="s">
        <v>119</v>
      </c>
      <c r="K261" s="104" t="str">
        <f t="array" ref="K261">IF(OR(L261:BM261&lt;0,L261:BM261&gt;1),"error","ok")</f>
        <v>ok</v>
      </c>
      <c r="Q261" s="127">
        <f>Q255*Q252/Q259</f>
        <v>1</v>
      </c>
      <c r="R261" s="127">
        <f t="shared" ref="R261:BM261" si="233">R255*R252/R259</f>
        <v>1</v>
      </c>
      <c r="S261" s="127">
        <f t="shared" si="233"/>
        <v>0.9849234744633425</v>
      </c>
      <c r="T261" s="127">
        <f t="shared" si="233"/>
        <v>0.9291178833365995</v>
      </c>
      <c r="U261" s="127">
        <f t="shared" si="233"/>
        <v>0.82423544183793418</v>
      </c>
      <c r="V261" s="127">
        <f t="shared" si="233"/>
        <v>0.67499999999999982</v>
      </c>
      <c r="W261" s="127">
        <f t="shared" si="233"/>
        <v>0.5</v>
      </c>
      <c r="X261" s="127">
        <f t="shared" si="233"/>
        <v>0.5</v>
      </c>
      <c r="Y261" s="127">
        <f t="shared" si="233"/>
        <v>0.5</v>
      </c>
      <c r="Z261" s="127">
        <f t="shared" si="233"/>
        <v>0.5</v>
      </c>
      <c r="AA261" s="127">
        <f t="shared" si="233"/>
        <v>0.5</v>
      </c>
      <c r="AB261" s="127">
        <f t="shared" si="233"/>
        <v>0.5</v>
      </c>
      <c r="AC261" s="127">
        <f t="shared" si="233"/>
        <v>0.5</v>
      </c>
      <c r="AD261" s="127">
        <f t="shared" si="233"/>
        <v>0.5</v>
      </c>
      <c r="AE261" s="127">
        <f t="shared" si="233"/>
        <v>0.5</v>
      </c>
      <c r="AF261" s="127">
        <f t="shared" si="233"/>
        <v>0.5</v>
      </c>
      <c r="AG261" s="127">
        <f t="shared" si="233"/>
        <v>0.5</v>
      </c>
      <c r="AH261" s="127">
        <f t="shared" si="233"/>
        <v>0.5</v>
      </c>
      <c r="AI261" s="127">
        <f t="shared" si="233"/>
        <v>0.5</v>
      </c>
      <c r="AJ261" s="127">
        <f t="shared" si="233"/>
        <v>0.5</v>
      </c>
      <c r="AK261" s="127">
        <f t="shared" si="233"/>
        <v>0.5</v>
      </c>
      <c r="AL261" s="127">
        <f t="shared" si="233"/>
        <v>0.5</v>
      </c>
      <c r="AM261" s="127">
        <f t="shared" si="233"/>
        <v>0.5</v>
      </c>
      <c r="AN261" s="127">
        <f t="shared" si="233"/>
        <v>0.5</v>
      </c>
      <c r="AO261" s="127">
        <f t="shared" si="233"/>
        <v>0.5</v>
      </c>
      <c r="AP261" s="127">
        <f t="shared" si="233"/>
        <v>0.5</v>
      </c>
      <c r="AQ261" s="127">
        <f t="shared" si="233"/>
        <v>0.5</v>
      </c>
      <c r="AR261" s="127">
        <f t="shared" si="233"/>
        <v>0.5</v>
      </c>
      <c r="AS261" s="127">
        <f t="shared" si="233"/>
        <v>0.5</v>
      </c>
      <c r="AT261" s="127">
        <f t="shared" si="233"/>
        <v>0.5</v>
      </c>
      <c r="AU261" s="127">
        <f t="shared" si="233"/>
        <v>0.5</v>
      </c>
      <c r="AV261" s="127">
        <f t="shared" si="233"/>
        <v>0.5</v>
      </c>
      <c r="AW261" s="127">
        <f t="shared" si="233"/>
        <v>0.5</v>
      </c>
      <c r="AX261" s="127">
        <f t="shared" si="233"/>
        <v>0.5</v>
      </c>
      <c r="AY261" s="127">
        <f t="shared" si="233"/>
        <v>0.5</v>
      </c>
      <c r="AZ261" s="127">
        <f t="shared" si="233"/>
        <v>0.5</v>
      </c>
      <c r="BA261" s="127">
        <f t="shared" si="233"/>
        <v>0.5</v>
      </c>
      <c r="BB261" s="127">
        <f t="shared" si="233"/>
        <v>0.5</v>
      </c>
      <c r="BC261" s="127">
        <f t="shared" si="233"/>
        <v>0.5</v>
      </c>
      <c r="BD261" s="127">
        <f t="shared" si="233"/>
        <v>0.5</v>
      </c>
      <c r="BE261" s="127">
        <f t="shared" si="233"/>
        <v>0.5</v>
      </c>
      <c r="BF261" s="127">
        <f t="shared" si="233"/>
        <v>0.5</v>
      </c>
      <c r="BG261" s="127">
        <f t="shared" si="233"/>
        <v>0.5</v>
      </c>
      <c r="BH261" s="127">
        <f t="shared" si="233"/>
        <v>0.5</v>
      </c>
      <c r="BI261" s="127">
        <f t="shared" si="233"/>
        <v>0.5</v>
      </c>
      <c r="BJ261" s="127">
        <f t="shared" si="233"/>
        <v>0.5</v>
      </c>
      <c r="BK261" s="127">
        <f t="shared" si="233"/>
        <v>0.5</v>
      </c>
      <c r="BL261" s="127">
        <f t="shared" si="233"/>
        <v>0.5</v>
      </c>
      <c r="BM261" s="127">
        <f t="shared" si="233"/>
        <v>0.5</v>
      </c>
      <c r="BN261" s="127">
        <f>BN255*BN252/BN259</f>
        <v>0.5</v>
      </c>
    </row>
    <row r="262" spans="4:69" hidden="1" outlineLevel="1">
      <c r="E262" s="84" t="s">
        <v>154</v>
      </c>
      <c r="K262" s="104" t="str">
        <f t="array" ref="K262">IF(AND(Q262:BM262=1),"ok","error")</f>
        <v>ok</v>
      </c>
      <c r="Q262" s="206">
        <f t="shared" ref="Q262:AV262" si="234">Q260+Q261*(Q242-1)</f>
        <v>1</v>
      </c>
      <c r="R262" s="206">
        <f t="shared" si="234"/>
        <v>1</v>
      </c>
      <c r="S262" s="206">
        <f t="shared" si="234"/>
        <v>1</v>
      </c>
      <c r="T262" s="206">
        <f t="shared" si="234"/>
        <v>1</v>
      </c>
      <c r="U262" s="206">
        <f t="shared" si="234"/>
        <v>0.99999999999999978</v>
      </c>
      <c r="V262" s="206">
        <f t="shared" si="234"/>
        <v>0.99999999999999989</v>
      </c>
      <c r="W262" s="206">
        <f t="shared" si="234"/>
        <v>1</v>
      </c>
      <c r="X262" s="206">
        <f t="shared" si="234"/>
        <v>1</v>
      </c>
      <c r="Y262" s="206">
        <f t="shared" si="234"/>
        <v>1</v>
      </c>
      <c r="Z262" s="206">
        <f t="shared" si="234"/>
        <v>1</v>
      </c>
      <c r="AA262" s="206">
        <f t="shared" si="234"/>
        <v>1</v>
      </c>
      <c r="AB262" s="206">
        <f t="shared" si="234"/>
        <v>1</v>
      </c>
      <c r="AC262" s="206">
        <f t="shared" si="234"/>
        <v>1</v>
      </c>
      <c r="AD262" s="206">
        <f t="shared" si="234"/>
        <v>1</v>
      </c>
      <c r="AE262" s="206">
        <f t="shared" si="234"/>
        <v>1</v>
      </c>
      <c r="AF262" s="206">
        <f t="shared" si="234"/>
        <v>1</v>
      </c>
      <c r="AG262" s="206">
        <f t="shared" si="234"/>
        <v>1</v>
      </c>
      <c r="AH262" s="206">
        <f t="shared" si="234"/>
        <v>1</v>
      </c>
      <c r="AI262" s="206">
        <f t="shared" si="234"/>
        <v>1</v>
      </c>
      <c r="AJ262" s="206">
        <f t="shared" si="234"/>
        <v>1</v>
      </c>
      <c r="AK262" s="206">
        <f t="shared" si="234"/>
        <v>1</v>
      </c>
      <c r="AL262" s="206">
        <f t="shared" si="234"/>
        <v>1</v>
      </c>
      <c r="AM262" s="206">
        <f t="shared" si="234"/>
        <v>1</v>
      </c>
      <c r="AN262" s="206">
        <f t="shared" si="234"/>
        <v>1</v>
      </c>
      <c r="AO262" s="206">
        <f t="shared" si="234"/>
        <v>1</v>
      </c>
      <c r="AP262" s="206">
        <f t="shared" si="234"/>
        <v>1</v>
      </c>
      <c r="AQ262" s="206">
        <f t="shared" si="234"/>
        <v>1</v>
      </c>
      <c r="AR262" s="206">
        <f t="shared" si="234"/>
        <v>1</v>
      </c>
      <c r="AS262" s="206">
        <f t="shared" si="234"/>
        <v>1</v>
      </c>
      <c r="AT262" s="206">
        <f t="shared" si="234"/>
        <v>1</v>
      </c>
      <c r="AU262" s="206">
        <f t="shared" si="234"/>
        <v>1</v>
      </c>
      <c r="AV262" s="206">
        <f t="shared" si="234"/>
        <v>1</v>
      </c>
      <c r="AW262" s="206">
        <f t="shared" ref="AW262:BM262" si="235">AW260+AW261*(AW242-1)</f>
        <v>1</v>
      </c>
      <c r="AX262" s="206">
        <f t="shared" si="235"/>
        <v>1</v>
      </c>
      <c r="AY262" s="206">
        <f t="shared" si="235"/>
        <v>1</v>
      </c>
      <c r="AZ262" s="206">
        <f t="shared" si="235"/>
        <v>1</v>
      </c>
      <c r="BA262" s="206">
        <f t="shared" si="235"/>
        <v>1</v>
      </c>
      <c r="BB262" s="206">
        <f t="shared" si="235"/>
        <v>1</v>
      </c>
      <c r="BC262" s="206">
        <f t="shared" si="235"/>
        <v>1</v>
      </c>
      <c r="BD262" s="206">
        <f t="shared" si="235"/>
        <v>1</v>
      </c>
      <c r="BE262" s="206">
        <f t="shared" si="235"/>
        <v>1</v>
      </c>
      <c r="BF262" s="206">
        <f t="shared" si="235"/>
        <v>1</v>
      </c>
      <c r="BG262" s="206">
        <f t="shared" si="235"/>
        <v>1</v>
      </c>
      <c r="BH262" s="206">
        <f t="shared" si="235"/>
        <v>1</v>
      </c>
      <c r="BI262" s="206">
        <f t="shared" si="235"/>
        <v>1</v>
      </c>
      <c r="BJ262" s="206">
        <f t="shared" si="235"/>
        <v>1</v>
      </c>
      <c r="BK262" s="206">
        <f t="shared" si="235"/>
        <v>1</v>
      </c>
      <c r="BL262" s="206">
        <f t="shared" si="235"/>
        <v>1</v>
      </c>
      <c r="BM262" s="206">
        <f t="shared" si="235"/>
        <v>1</v>
      </c>
      <c r="BN262" s="206">
        <f>BN260+BN261*(BN242-1)</f>
        <v>1</v>
      </c>
    </row>
    <row r="263" spans="4:69" hidden="1" outlineLevel="1"/>
    <row r="264" spans="4:69" hidden="1" outlineLevel="1">
      <c r="E264" s="78" t="s">
        <v>343</v>
      </c>
    </row>
    <row r="265" spans="4:69" hidden="1" outlineLevel="1">
      <c r="E265" s="63" t="s">
        <v>337</v>
      </c>
      <c r="K265" s="104" t="str">
        <f t="array" ref="K265">IF(OR(R265:BM265&lt;0,R265:BM265&gt;1),"error","ok")</f>
        <v>ok</v>
      </c>
      <c r="R265" s="127">
        <f t="shared" ref="R265:BM265" si="236">1-R259</f>
        <v>0</v>
      </c>
      <c r="S265" s="127">
        <f t="shared" si="236"/>
        <v>0.15771156632159011</v>
      </c>
      <c r="T265" s="127">
        <f t="shared" si="236"/>
        <v>0.26967187453508101</v>
      </c>
      <c r="U265" s="127">
        <f t="shared" si="236"/>
        <v>0.34367838944841367</v>
      </c>
      <c r="V265" s="127">
        <f t="shared" si="236"/>
        <v>0.38461538461538458</v>
      </c>
      <c r="W265" s="127">
        <f t="shared" si="236"/>
        <v>0.39537075012766087</v>
      </c>
      <c r="X265" s="127">
        <f t="shared" si="236"/>
        <v>0.39222301791289849</v>
      </c>
      <c r="Y265" s="127">
        <f t="shared" si="236"/>
        <v>0.39006949597098961</v>
      </c>
      <c r="Z265" s="127">
        <f t="shared" si="236"/>
        <v>0.38858997241753324</v>
      </c>
      <c r="AA265" s="127">
        <f t="shared" si="236"/>
        <v>0.38757057211511425</v>
      </c>
      <c r="AB265" s="127">
        <f t="shared" si="236"/>
        <v>0.38686680542767959</v>
      </c>
      <c r="AC265" s="127">
        <f t="shared" si="236"/>
        <v>0.38638027844323375</v>
      </c>
      <c r="AD265" s="127">
        <f t="shared" si="236"/>
        <v>0.38604361504010321</v>
      </c>
      <c r="AE265" s="127">
        <f t="shared" si="236"/>
        <v>0.38581050065627043</v>
      </c>
      <c r="AF265" s="127">
        <f t="shared" si="236"/>
        <v>0.38564901312627264</v>
      </c>
      <c r="AG265" s="127">
        <f t="shared" si="236"/>
        <v>0.38553710923086004</v>
      </c>
      <c r="AH265" s="127">
        <f t="shared" si="236"/>
        <v>0.38545954779188896</v>
      </c>
      <c r="AI265" s="127">
        <f t="shared" si="236"/>
        <v>0.38540578126718938</v>
      </c>
      <c r="AJ265" s="127">
        <f t="shared" si="236"/>
        <v>0.38536850576979409</v>
      </c>
      <c r="AK265" s="127">
        <f t="shared" si="236"/>
        <v>0.38534266137392659</v>
      </c>
      <c r="AL265" s="127">
        <f t="shared" si="236"/>
        <v>0.38532474165756092</v>
      </c>
      <c r="AM265" s="127">
        <f t="shared" si="236"/>
        <v>0.38531231623978413</v>
      </c>
      <c r="AN265" s="127">
        <f t="shared" si="236"/>
        <v>0.3853037003258194</v>
      </c>
      <c r="AO265" s="127">
        <f t="shared" si="236"/>
        <v>0.38529772586141464</v>
      </c>
      <c r="AP265" s="127">
        <f t="shared" si="236"/>
        <v>0.38529358298818794</v>
      </c>
      <c r="AQ265" s="127">
        <f t="shared" si="236"/>
        <v>0.38529071017222116</v>
      </c>
      <c r="AR265" s="127">
        <f t="shared" si="236"/>
        <v>0.38528871804810938</v>
      </c>
      <c r="AS265" s="127">
        <f t="shared" si="236"/>
        <v>0.38528733662518344</v>
      </c>
      <c r="AT265" s="127">
        <f t="shared" si="236"/>
        <v>0.38528637868565996</v>
      </c>
      <c r="AU265" s="127">
        <f t="shared" si="236"/>
        <v>0.38528571440695014</v>
      </c>
      <c r="AV265" s="127">
        <f t="shared" si="236"/>
        <v>0.38528525376537215</v>
      </c>
      <c r="AW265" s="127">
        <f t="shared" si="236"/>
        <v>0.38528493433491295</v>
      </c>
      <c r="AX265" s="127">
        <f t="shared" si="236"/>
        <v>0.38528471282672416</v>
      </c>
      <c r="AY265" s="127">
        <f t="shared" si="236"/>
        <v>0.38528455922240312</v>
      </c>
      <c r="AZ265" s="127">
        <f t="shared" si="236"/>
        <v>0.38528445270582423</v>
      </c>
      <c r="BA265" s="127">
        <f t="shared" si="236"/>
        <v>0.38528437884212119</v>
      </c>
      <c r="BB265" s="127">
        <f t="shared" si="236"/>
        <v>0.38528432762148068</v>
      </c>
      <c r="BC265" s="127">
        <f t="shared" si="236"/>
        <v>0.38528429210262405</v>
      </c>
      <c r="BD265" s="127">
        <f t="shared" si="236"/>
        <v>0.38528426747213829</v>
      </c>
      <c r="BE265" s="127">
        <f t="shared" si="236"/>
        <v>0.38528425039217218</v>
      </c>
      <c r="BF265" s="127">
        <f t="shared" si="236"/>
        <v>0.38528423854810023</v>
      </c>
      <c r="BG265" s="127">
        <f t="shared" si="236"/>
        <v>0.38528423033484938</v>
      </c>
      <c r="BH265" s="127">
        <f t="shared" si="236"/>
        <v>0.38528422463938494</v>
      </c>
      <c r="BI265" s="127">
        <f t="shared" si="236"/>
        <v>0.38528422068987511</v>
      </c>
      <c r="BJ265" s="127">
        <f t="shared" si="236"/>
        <v>0.38528421795109447</v>
      </c>
      <c r="BK265" s="127">
        <f t="shared" si="236"/>
        <v>0.38528421605189178</v>
      </c>
      <c r="BL265" s="127">
        <f t="shared" si="236"/>
        <v>0.38528421473489283</v>
      </c>
      <c r="BM265" s="127">
        <f t="shared" si="236"/>
        <v>0.38528421382162226</v>
      </c>
      <c r="BN265" s="127">
        <f>1-BN259</f>
        <v>0.3852842131883164</v>
      </c>
    </row>
    <row r="266" spans="4:69" hidden="1" outlineLevel="1">
      <c r="E266" s="63" t="s">
        <v>340</v>
      </c>
      <c r="K266" s="104" t="str">
        <f t="array" ref="K266">IF(OR(R266:BM266&lt;0,R266:BM266&gt;1),"error","ok")</f>
        <v>ok</v>
      </c>
      <c r="S266" s="127">
        <f t="shared" ref="S266:BM266" si="237">S249*S245/S265</f>
        <v>0.55354986927464767</v>
      </c>
      <c r="T266" s="127">
        <f t="shared" si="237"/>
        <v>0.54967837066356651</v>
      </c>
      <c r="U266" s="127">
        <f t="shared" si="237"/>
        <v>0.53725205825576094</v>
      </c>
      <c r="V266" s="127">
        <f t="shared" si="237"/>
        <v>0.52000000000000013</v>
      </c>
      <c r="W266" s="127">
        <f t="shared" si="237"/>
        <v>0.5</v>
      </c>
      <c r="X266" s="127">
        <f t="shared" si="237"/>
        <v>0.5</v>
      </c>
      <c r="Y266" s="127">
        <f t="shared" si="237"/>
        <v>0.5</v>
      </c>
      <c r="Z266" s="127">
        <f t="shared" si="237"/>
        <v>0.5</v>
      </c>
      <c r="AA266" s="127">
        <f t="shared" si="237"/>
        <v>0.5</v>
      </c>
      <c r="AB266" s="127">
        <f t="shared" si="237"/>
        <v>0.5</v>
      </c>
      <c r="AC266" s="127">
        <f t="shared" si="237"/>
        <v>0.5</v>
      </c>
      <c r="AD266" s="127">
        <f t="shared" si="237"/>
        <v>0.5</v>
      </c>
      <c r="AE266" s="127">
        <f t="shared" si="237"/>
        <v>0.5</v>
      </c>
      <c r="AF266" s="127">
        <f t="shared" si="237"/>
        <v>0.5</v>
      </c>
      <c r="AG266" s="127">
        <f t="shared" si="237"/>
        <v>0.5</v>
      </c>
      <c r="AH266" s="127">
        <f t="shared" si="237"/>
        <v>0.5</v>
      </c>
      <c r="AI266" s="127">
        <f t="shared" si="237"/>
        <v>0.5</v>
      </c>
      <c r="AJ266" s="127">
        <f t="shared" si="237"/>
        <v>0.5</v>
      </c>
      <c r="AK266" s="127">
        <f t="shared" si="237"/>
        <v>0.5</v>
      </c>
      <c r="AL266" s="127">
        <f t="shared" si="237"/>
        <v>0.5</v>
      </c>
      <c r="AM266" s="127">
        <f t="shared" si="237"/>
        <v>0.5</v>
      </c>
      <c r="AN266" s="127">
        <f t="shared" si="237"/>
        <v>0.5</v>
      </c>
      <c r="AO266" s="127">
        <f t="shared" si="237"/>
        <v>0.5</v>
      </c>
      <c r="AP266" s="127">
        <f t="shared" si="237"/>
        <v>0.5</v>
      </c>
      <c r="AQ266" s="127">
        <f t="shared" si="237"/>
        <v>0.5</v>
      </c>
      <c r="AR266" s="127">
        <f t="shared" si="237"/>
        <v>0.5</v>
      </c>
      <c r="AS266" s="127">
        <f t="shared" si="237"/>
        <v>0.5</v>
      </c>
      <c r="AT266" s="127">
        <f t="shared" si="237"/>
        <v>0.5</v>
      </c>
      <c r="AU266" s="127">
        <f t="shared" si="237"/>
        <v>0.5</v>
      </c>
      <c r="AV266" s="127">
        <f t="shared" si="237"/>
        <v>0.5</v>
      </c>
      <c r="AW266" s="127">
        <f t="shared" si="237"/>
        <v>0.5</v>
      </c>
      <c r="AX266" s="127">
        <f t="shared" si="237"/>
        <v>0.5</v>
      </c>
      <c r="AY266" s="127">
        <f t="shared" si="237"/>
        <v>0.5</v>
      </c>
      <c r="AZ266" s="127">
        <f t="shared" si="237"/>
        <v>0.5</v>
      </c>
      <c r="BA266" s="127">
        <f t="shared" si="237"/>
        <v>0.5</v>
      </c>
      <c r="BB266" s="127">
        <f t="shared" si="237"/>
        <v>0.5</v>
      </c>
      <c r="BC266" s="127">
        <f t="shared" si="237"/>
        <v>0.5</v>
      </c>
      <c r="BD266" s="127">
        <f t="shared" si="237"/>
        <v>0.5</v>
      </c>
      <c r="BE266" s="127">
        <f t="shared" si="237"/>
        <v>0.5</v>
      </c>
      <c r="BF266" s="127">
        <f t="shared" si="237"/>
        <v>0.5</v>
      </c>
      <c r="BG266" s="127">
        <f t="shared" si="237"/>
        <v>0.5</v>
      </c>
      <c r="BH266" s="127">
        <f t="shared" si="237"/>
        <v>0.5</v>
      </c>
      <c r="BI266" s="127">
        <f t="shared" si="237"/>
        <v>0.5</v>
      </c>
      <c r="BJ266" s="127">
        <f t="shared" si="237"/>
        <v>0.5</v>
      </c>
      <c r="BK266" s="127">
        <f t="shared" si="237"/>
        <v>0.5</v>
      </c>
      <c r="BL266" s="127">
        <f t="shared" si="237"/>
        <v>0.5</v>
      </c>
      <c r="BM266" s="127">
        <f t="shared" si="237"/>
        <v>0.5</v>
      </c>
      <c r="BN266" s="127">
        <f>BN249*BN245/BN265</f>
        <v>0.5</v>
      </c>
    </row>
    <row r="267" spans="4:69" hidden="1" outlineLevel="1">
      <c r="E267" s="63" t="s">
        <v>341</v>
      </c>
      <c r="K267" s="104" t="str">
        <f t="array" ref="K267">IF(OR(R267:BM267&lt;0,R267:BM267&gt;1),"error","ok")</f>
        <v>ok</v>
      </c>
      <c r="S267" s="127">
        <f t="shared" ref="S267:BM267" si="238">S256*S252/S265</f>
        <v>0.44645013072535206</v>
      </c>
      <c r="T267" s="127">
        <f t="shared" si="238"/>
        <v>0.45032162933643394</v>
      </c>
      <c r="U267" s="127">
        <f t="shared" si="238"/>
        <v>0.46274794174423939</v>
      </c>
      <c r="V267" s="127">
        <f t="shared" si="238"/>
        <v>0.4800000000000002</v>
      </c>
      <c r="W267" s="127">
        <f t="shared" si="238"/>
        <v>0.5</v>
      </c>
      <c r="X267" s="127">
        <f t="shared" si="238"/>
        <v>0.5</v>
      </c>
      <c r="Y267" s="127">
        <f t="shared" si="238"/>
        <v>0.5</v>
      </c>
      <c r="Z267" s="127">
        <f t="shared" si="238"/>
        <v>0.5</v>
      </c>
      <c r="AA267" s="127">
        <f t="shared" si="238"/>
        <v>0.5</v>
      </c>
      <c r="AB267" s="127">
        <f t="shared" si="238"/>
        <v>0.5</v>
      </c>
      <c r="AC267" s="127">
        <f t="shared" si="238"/>
        <v>0.5</v>
      </c>
      <c r="AD267" s="127">
        <f t="shared" si="238"/>
        <v>0.5</v>
      </c>
      <c r="AE267" s="127">
        <f t="shared" si="238"/>
        <v>0.5</v>
      </c>
      <c r="AF267" s="127">
        <f t="shared" si="238"/>
        <v>0.5</v>
      </c>
      <c r="AG267" s="127">
        <f t="shared" si="238"/>
        <v>0.5</v>
      </c>
      <c r="AH267" s="127">
        <f t="shared" si="238"/>
        <v>0.5</v>
      </c>
      <c r="AI267" s="127">
        <f t="shared" si="238"/>
        <v>0.5</v>
      </c>
      <c r="AJ267" s="127">
        <f t="shared" si="238"/>
        <v>0.5</v>
      </c>
      <c r="AK267" s="127">
        <f t="shared" si="238"/>
        <v>0.5</v>
      </c>
      <c r="AL267" s="127">
        <f t="shared" si="238"/>
        <v>0.5</v>
      </c>
      <c r="AM267" s="127">
        <f t="shared" si="238"/>
        <v>0.5</v>
      </c>
      <c r="AN267" s="127">
        <f t="shared" si="238"/>
        <v>0.5</v>
      </c>
      <c r="AO267" s="127">
        <f t="shared" si="238"/>
        <v>0.5</v>
      </c>
      <c r="AP267" s="127">
        <f t="shared" si="238"/>
        <v>0.5</v>
      </c>
      <c r="AQ267" s="127">
        <f t="shared" si="238"/>
        <v>0.5</v>
      </c>
      <c r="AR267" s="127">
        <f t="shared" si="238"/>
        <v>0.5</v>
      </c>
      <c r="AS267" s="127">
        <f t="shared" si="238"/>
        <v>0.5</v>
      </c>
      <c r="AT267" s="127">
        <f t="shared" si="238"/>
        <v>0.5</v>
      </c>
      <c r="AU267" s="127">
        <f t="shared" si="238"/>
        <v>0.5</v>
      </c>
      <c r="AV267" s="127">
        <f t="shared" si="238"/>
        <v>0.5</v>
      </c>
      <c r="AW267" s="127">
        <f t="shared" si="238"/>
        <v>0.5</v>
      </c>
      <c r="AX267" s="127">
        <f t="shared" si="238"/>
        <v>0.5</v>
      </c>
      <c r="AY267" s="127">
        <f t="shared" si="238"/>
        <v>0.5</v>
      </c>
      <c r="AZ267" s="127">
        <f t="shared" si="238"/>
        <v>0.5</v>
      </c>
      <c r="BA267" s="127">
        <f t="shared" si="238"/>
        <v>0.5</v>
      </c>
      <c r="BB267" s="127">
        <f t="shared" si="238"/>
        <v>0.5</v>
      </c>
      <c r="BC267" s="127">
        <f t="shared" si="238"/>
        <v>0.5</v>
      </c>
      <c r="BD267" s="127">
        <f t="shared" si="238"/>
        <v>0.5</v>
      </c>
      <c r="BE267" s="127">
        <f t="shared" si="238"/>
        <v>0.5</v>
      </c>
      <c r="BF267" s="127">
        <f t="shared" si="238"/>
        <v>0.5</v>
      </c>
      <c r="BG267" s="127">
        <f t="shared" si="238"/>
        <v>0.5</v>
      </c>
      <c r="BH267" s="127">
        <f t="shared" si="238"/>
        <v>0.5</v>
      </c>
      <c r="BI267" s="127">
        <f t="shared" si="238"/>
        <v>0.5</v>
      </c>
      <c r="BJ267" s="127">
        <f t="shared" si="238"/>
        <v>0.5</v>
      </c>
      <c r="BK267" s="127">
        <f t="shared" si="238"/>
        <v>0.5</v>
      </c>
      <c r="BL267" s="127">
        <f t="shared" si="238"/>
        <v>0.5</v>
      </c>
      <c r="BM267" s="127">
        <f t="shared" si="238"/>
        <v>0.5</v>
      </c>
      <c r="BN267" s="127">
        <f>BN256*BN252/BN265</f>
        <v>0.5</v>
      </c>
    </row>
    <row r="268" spans="4:69" hidden="1" outlineLevel="1">
      <c r="E268" s="84" t="s">
        <v>154</v>
      </c>
      <c r="K268" s="104" t="str">
        <f t="array" ref="K268">IF(OR(R268:BM268&lt;0,R268:BM268&gt;1),"error","ok")</f>
        <v>ok</v>
      </c>
      <c r="S268" s="206">
        <f t="shared" ref="S268:BM268" si="239">ROUND(S266+S267*(S242-1),5)</f>
        <v>1</v>
      </c>
      <c r="T268" s="206">
        <f t="shared" si="239"/>
        <v>1</v>
      </c>
      <c r="U268" s="206">
        <f t="shared" si="239"/>
        <v>1</v>
      </c>
      <c r="V268" s="206">
        <f t="shared" si="239"/>
        <v>1</v>
      </c>
      <c r="W268" s="206">
        <f t="shared" si="239"/>
        <v>1</v>
      </c>
      <c r="X268" s="206">
        <f t="shared" si="239"/>
        <v>1</v>
      </c>
      <c r="Y268" s="206">
        <f t="shared" si="239"/>
        <v>1</v>
      </c>
      <c r="Z268" s="206">
        <f t="shared" si="239"/>
        <v>1</v>
      </c>
      <c r="AA268" s="206">
        <f t="shared" si="239"/>
        <v>1</v>
      </c>
      <c r="AB268" s="206">
        <f t="shared" si="239"/>
        <v>1</v>
      </c>
      <c r="AC268" s="206">
        <f t="shared" si="239"/>
        <v>1</v>
      </c>
      <c r="AD268" s="206">
        <f t="shared" si="239"/>
        <v>1</v>
      </c>
      <c r="AE268" s="206">
        <f t="shared" si="239"/>
        <v>1</v>
      </c>
      <c r="AF268" s="206">
        <f t="shared" si="239"/>
        <v>1</v>
      </c>
      <c r="AG268" s="206">
        <f t="shared" si="239"/>
        <v>1</v>
      </c>
      <c r="AH268" s="206">
        <f t="shared" si="239"/>
        <v>1</v>
      </c>
      <c r="AI268" s="206">
        <f t="shared" si="239"/>
        <v>1</v>
      </c>
      <c r="AJ268" s="206">
        <f t="shared" si="239"/>
        <v>1</v>
      </c>
      <c r="AK268" s="206">
        <f t="shared" si="239"/>
        <v>1</v>
      </c>
      <c r="AL268" s="206">
        <f t="shared" si="239"/>
        <v>1</v>
      </c>
      <c r="AM268" s="206">
        <f t="shared" si="239"/>
        <v>1</v>
      </c>
      <c r="AN268" s="206">
        <f t="shared" si="239"/>
        <v>1</v>
      </c>
      <c r="AO268" s="206">
        <f t="shared" si="239"/>
        <v>1</v>
      </c>
      <c r="AP268" s="206">
        <f t="shared" si="239"/>
        <v>1</v>
      </c>
      <c r="AQ268" s="206">
        <f t="shared" si="239"/>
        <v>1</v>
      </c>
      <c r="AR268" s="206">
        <f t="shared" si="239"/>
        <v>1</v>
      </c>
      <c r="AS268" s="206">
        <f t="shared" si="239"/>
        <v>1</v>
      </c>
      <c r="AT268" s="206">
        <f t="shared" si="239"/>
        <v>1</v>
      </c>
      <c r="AU268" s="206">
        <f t="shared" si="239"/>
        <v>1</v>
      </c>
      <c r="AV268" s="206">
        <f t="shared" si="239"/>
        <v>1</v>
      </c>
      <c r="AW268" s="206">
        <f t="shared" si="239"/>
        <v>1</v>
      </c>
      <c r="AX268" s="206">
        <f t="shared" si="239"/>
        <v>1</v>
      </c>
      <c r="AY268" s="206">
        <f t="shared" si="239"/>
        <v>1</v>
      </c>
      <c r="AZ268" s="206">
        <f t="shared" si="239"/>
        <v>1</v>
      </c>
      <c r="BA268" s="206">
        <f t="shared" si="239"/>
        <v>1</v>
      </c>
      <c r="BB268" s="206">
        <f t="shared" si="239"/>
        <v>1</v>
      </c>
      <c r="BC268" s="206">
        <f t="shared" si="239"/>
        <v>1</v>
      </c>
      <c r="BD268" s="206">
        <f t="shared" si="239"/>
        <v>1</v>
      </c>
      <c r="BE268" s="206">
        <f t="shared" si="239"/>
        <v>1</v>
      </c>
      <c r="BF268" s="206">
        <f t="shared" si="239"/>
        <v>1</v>
      </c>
      <c r="BG268" s="206">
        <f t="shared" si="239"/>
        <v>1</v>
      </c>
      <c r="BH268" s="206">
        <f t="shared" si="239"/>
        <v>1</v>
      </c>
      <c r="BI268" s="206">
        <f t="shared" si="239"/>
        <v>1</v>
      </c>
      <c r="BJ268" s="206">
        <f t="shared" si="239"/>
        <v>1</v>
      </c>
      <c r="BK268" s="206">
        <f t="shared" si="239"/>
        <v>1</v>
      </c>
      <c r="BL268" s="206">
        <f t="shared" si="239"/>
        <v>1</v>
      </c>
      <c r="BM268" s="206">
        <f t="shared" si="239"/>
        <v>1</v>
      </c>
      <c r="BN268" s="206">
        <f>ROUND(BN266+BN267*(BN242-1),5)</f>
        <v>1</v>
      </c>
    </row>
    <row r="269" spans="4:69" hidden="1" outlineLevel="1">
      <c r="Q269" s="106"/>
    </row>
    <row r="270" spans="4:69" hidden="1" outlineLevel="1">
      <c r="D270" s="78" t="s">
        <v>344</v>
      </c>
      <c r="Q270" s="106"/>
    </row>
    <row r="271" spans="4:69" hidden="1" outlineLevel="1">
      <c r="D271" s="78"/>
      <c r="E271" t="s">
        <v>14</v>
      </c>
      <c r="G271" s="60"/>
      <c r="L271" s="131">
        <f t="shared" ref="L271:X271" si="240">L708/(L708+L711)</f>
        <v>0.81608097536532254</v>
      </c>
      <c r="M271" s="131">
        <f t="shared" si="240"/>
        <v>0.82786441766383401</v>
      </c>
      <c r="N271" s="131">
        <f t="shared" si="240"/>
        <v>0.86055455438258488</v>
      </c>
      <c r="O271" s="131">
        <f t="shared" si="240"/>
        <v>0.85332527989862994</v>
      </c>
      <c r="P271" s="131">
        <f t="shared" si="240"/>
        <v>0.84823057040421546</v>
      </c>
      <c r="Q271" s="131">
        <f t="shared" si="240"/>
        <v>0.83497718777284358</v>
      </c>
      <c r="R271" s="131">
        <f t="shared" si="240"/>
        <v>0.81799975697233773</v>
      </c>
      <c r="S271" s="131">
        <f t="shared" si="240"/>
        <v>0.79127237199695721</v>
      </c>
      <c r="T271" s="131">
        <f t="shared" si="240"/>
        <v>0.75902179569637174</v>
      </c>
      <c r="U271" s="131">
        <f t="shared" si="240"/>
        <v>0.73547998919693158</v>
      </c>
      <c r="V271" s="131">
        <f t="shared" si="240"/>
        <v>0.71033016037678465</v>
      </c>
      <c r="W271" s="131">
        <f t="shared" si="240"/>
        <v>0.69102918955635617</v>
      </c>
      <c r="X271" s="131">
        <f t="shared" si="240"/>
        <v>0.65639095890205379</v>
      </c>
      <c r="Y271" s="198">
        <f t="shared" ref="Y271:BN271" si="241">X271</f>
        <v>0.65639095890205379</v>
      </c>
      <c r="Z271" s="198">
        <f t="shared" si="241"/>
        <v>0.65639095890205379</v>
      </c>
      <c r="AA271" s="198">
        <f t="shared" si="241"/>
        <v>0.65639095890205379</v>
      </c>
      <c r="AB271" s="198">
        <f t="shared" si="241"/>
        <v>0.65639095890205379</v>
      </c>
      <c r="AC271" s="198">
        <f t="shared" si="241"/>
        <v>0.65639095890205379</v>
      </c>
      <c r="AD271" s="198">
        <f t="shared" si="241"/>
        <v>0.65639095890205379</v>
      </c>
      <c r="AE271" s="198">
        <f t="shared" si="241"/>
        <v>0.65639095890205379</v>
      </c>
      <c r="AF271" s="198">
        <f t="shared" si="241"/>
        <v>0.65639095890205379</v>
      </c>
      <c r="AG271" s="198">
        <f t="shared" si="241"/>
        <v>0.65639095890205379</v>
      </c>
      <c r="AH271" s="198">
        <f t="shared" si="241"/>
        <v>0.65639095890205379</v>
      </c>
      <c r="AI271" s="198">
        <f t="shared" si="241"/>
        <v>0.65639095890205379</v>
      </c>
      <c r="AJ271" s="198">
        <f t="shared" si="241"/>
        <v>0.65639095890205379</v>
      </c>
      <c r="AK271" s="198">
        <f t="shared" si="241"/>
        <v>0.65639095890205379</v>
      </c>
      <c r="AL271" s="198">
        <f t="shared" si="241"/>
        <v>0.65639095890205379</v>
      </c>
      <c r="AM271" s="198">
        <f t="shared" si="241"/>
        <v>0.65639095890205379</v>
      </c>
      <c r="AN271" s="198">
        <f t="shared" si="241"/>
        <v>0.65639095890205379</v>
      </c>
      <c r="AO271" s="198">
        <f t="shared" si="241"/>
        <v>0.65639095890205379</v>
      </c>
      <c r="AP271" s="198">
        <f t="shared" si="241"/>
        <v>0.65639095890205379</v>
      </c>
      <c r="AQ271" s="198">
        <f t="shared" si="241"/>
        <v>0.65639095890205379</v>
      </c>
      <c r="AR271" s="198">
        <f t="shared" si="241"/>
        <v>0.65639095890205379</v>
      </c>
      <c r="AS271" s="198">
        <f t="shared" si="241"/>
        <v>0.65639095890205379</v>
      </c>
      <c r="AT271" s="198">
        <f t="shared" si="241"/>
        <v>0.65639095890205379</v>
      </c>
      <c r="AU271" s="198">
        <f t="shared" si="241"/>
        <v>0.65639095890205379</v>
      </c>
      <c r="AV271" s="198">
        <f t="shared" si="241"/>
        <v>0.65639095890205379</v>
      </c>
      <c r="AW271" s="198">
        <f t="shared" si="241"/>
        <v>0.65639095890205379</v>
      </c>
      <c r="AX271" s="198">
        <f t="shared" si="241"/>
        <v>0.65639095890205379</v>
      </c>
      <c r="AY271" s="198">
        <f t="shared" si="241"/>
        <v>0.65639095890205379</v>
      </c>
      <c r="AZ271" s="198">
        <f t="shared" si="241"/>
        <v>0.65639095890205379</v>
      </c>
      <c r="BA271" s="198">
        <f t="shared" si="241"/>
        <v>0.65639095890205379</v>
      </c>
      <c r="BB271" s="198">
        <f t="shared" si="241"/>
        <v>0.65639095890205379</v>
      </c>
      <c r="BC271" s="198">
        <f t="shared" si="241"/>
        <v>0.65639095890205379</v>
      </c>
      <c r="BD271" s="198">
        <f t="shared" si="241"/>
        <v>0.65639095890205379</v>
      </c>
      <c r="BE271" s="198">
        <f t="shared" si="241"/>
        <v>0.65639095890205379</v>
      </c>
      <c r="BF271" s="198">
        <f t="shared" si="241"/>
        <v>0.65639095890205379</v>
      </c>
      <c r="BG271" s="198">
        <f t="shared" si="241"/>
        <v>0.65639095890205379</v>
      </c>
      <c r="BH271" s="198">
        <f t="shared" si="241"/>
        <v>0.65639095890205379</v>
      </c>
      <c r="BI271" s="198">
        <f t="shared" si="241"/>
        <v>0.65639095890205379</v>
      </c>
      <c r="BJ271" s="198">
        <f t="shared" si="241"/>
        <v>0.65639095890205379</v>
      </c>
      <c r="BK271" s="198">
        <f t="shared" si="241"/>
        <v>0.65639095890205379</v>
      </c>
      <c r="BL271" s="198">
        <f t="shared" si="241"/>
        <v>0.65639095890205379</v>
      </c>
      <c r="BM271" s="198">
        <f t="shared" si="241"/>
        <v>0.65639095890205379</v>
      </c>
      <c r="BN271" s="198">
        <f t="shared" si="241"/>
        <v>0.65639095890205379</v>
      </c>
    </row>
    <row r="272" spans="4:69" hidden="1" outlineLevel="1">
      <c r="D272" s="78"/>
      <c r="E272" t="s">
        <v>345</v>
      </c>
      <c r="G272" s="60"/>
      <c r="L272" s="131">
        <f t="shared" ref="L272:AQ272" si="242">1-L271</f>
        <v>0.18391902463467746</v>
      </c>
      <c r="M272" s="131">
        <f t="shared" si="242"/>
        <v>0.17213558233616599</v>
      </c>
      <c r="N272" s="131">
        <f t="shared" si="242"/>
        <v>0.13944544561741512</v>
      </c>
      <c r="O272" s="131">
        <f t="shared" si="242"/>
        <v>0.14667472010137006</v>
      </c>
      <c r="P272" s="131">
        <f t="shared" si="242"/>
        <v>0.15176942959578454</v>
      </c>
      <c r="Q272" s="131">
        <f t="shared" si="242"/>
        <v>0.16502281222715642</v>
      </c>
      <c r="R272" s="131">
        <f t="shared" si="242"/>
        <v>0.18200024302766227</v>
      </c>
      <c r="S272" s="131">
        <f t="shared" si="242"/>
        <v>0.20872762800304279</v>
      </c>
      <c r="T272" s="131">
        <f t="shared" si="242"/>
        <v>0.24097820430362826</v>
      </c>
      <c r="U272" s="131">
        <f t="shared" si="242"/>
        <v>0.26452001080306842</v>
      </c>
      <c r="V272" s="131">
        <f t="shared" si="242"/>
        <v>0.28966983962321535</v>
      </c>
      <c r="W272" s="131">
        <f t="shared" si="242"/>
        <v>0.30897081044364383</v>
      </c>
      <c r="X272" s="131">
        <f t="shared" si="242"/>
        <v>0.34360904109794621</v>
      </c>
      <c r="Y272" s="131">
        <f t="shared" si="242"/>
        <v>0.34360904109794621</v>
      </c>
      <c r="Z272" s="131">
        <f t="shared" si="242"/>
        <v>0.34360904109794621</v>
      </c>
      <c r="AA272" s="131">
        <f t="shared" si="242"/>
        <v>0.34360904109794621</v>
      </c>
      <c r="AB272" s="131">
        <f t="shared" si="242"/>
        <v>0.34360904109794621</v>
      </c>
      <c r="AC272" s="131">
        <f t="shared" si="242"/>
        <v>0.34360904109794621</v>
      </c>
      <c r="AD272" s="131">
        <f t="shared" si="242"/>
        <v>0.34360904109794621</v>
      </c>
      <c r="AE272" s="131">
        <f t="shared" si="242"/>
        <v>0.34360904109794621</v>
      </c>
      <c r="AF272" s="131">
        <f t="shared" si="242"/>
        <v>0.34360904109794621</v>
      </c>
      <c r="AG272" s="131">
        <f t="shared" si="242"/>
        <v>0.34360904109794621</v>
      </c>
      <c r="AH272" s="131">
        <f t="shared" si="242"/>
        <v>0.34360904109794621</v>
      </c>
      <c r="AI272" s="131">
        <f t="shared" si="242"/>
        <v>0.34360904109794621</v>
      </c>
      <c r="AJ272" s="131">
        <f t="shared" si="242"/>
        <v>0.34360904109794621</v>
      </c>
      <c r="AK272" s="131">
        <f t="shared" si="242"/>
        <v>0.34360904109794621</v>
      </c>
      <c r="AL272" s="131">
        <f t="shared" si="242"/>
        <v>0.34360904109794621</v>
      </c>
      <c r="AM272" s="131">
        <f t="shared" si="242"/>
        <v>0.34360904109794621</v>
      </c>
      <c r="AN272" s="131">
        <f t="shared" si="242"/>
        <v>0.34360904109794621</v>
      </c>
      <c r="AO272" s="131">
        <f t="shared" si="242"/>
        <v>0.34360904109794621</v>
      </c>
      <c r="AP272" s="131">
        <f t="shared" si="242"/>
        <v>0.34360904109794621</v>
      </c>
      <c r="AQ272" s="131">
        <f t="shared" si="242"/>
        <v>0.34360904109794621</v>
      </c>
      <c r="AR272" s="131">
        <f t="shared" ref="AR272:BM272" si="243">1-AR271</f>
        <v>0.34360904109794621</v>
      </c>
      <c r="AS272" s="131">
        <f t="shared" si="243"/>
        <v>0.34360904109794621</v>
      </c>
      <c r="AT272" s="131">
        <f t="shared" si="243"/>
        <v>0.34360904109794621</v>
      </c>
      <c r="AU272" s="131">
        <f t="shared" si="243"/>
        <v>0.34360904109794621</v>
      </c>
      <c r="AV272" s="131">
        <f t="shared" si="243"/>
        <v>0.34360904109794621</v>
      </c>
      <c r="AW272" s="131">
        <f t="shared" si="243"/>
        <v>0.34360904109794621</v>
      </c>
      <c r="AX272" s="131">
        <f t="shared" si="243"/>
        <v>0.34360904109794621</v>
      </c>
      <c r="AY272" s="131">
        <f t="shared" si="243"/>
        <v>0.34360904109794621</v>
      </c>
      <c r="AZ272" s="131">
        <f t="shared" si="243"/>
        <v>0.34360904109794621</v>
      </c>
      <c r="BA272" s="131">
        <f t="shared" si="243"/>
        <v>0.34360904109794621</v>
      </c>
      <c r="BB272" s="131">
        <f t="shared" si="243"/>
        <v>0.34360904109794621</v>
      </c>
      <c r="BC272" s="131">
        <f t="shared" si="243"/>
        <v>0.34360904109794621</v>
      </c>
      <c r="BD272" s="131">
        <f t="shared" si="243"/>
        <v>0.34360904109794621</v>
      </c>
      <c r="BE272" s="131">
        <f t="shared" si="243"/>
        <v>0.34360904109794621</v>
      </c>
      <c r="BF272" s="131">
        <f t="shared" si="243"/>
        <v>0.34360904109794621</v>
      </c>
      <c r="BG272" s="131">
        <f t="shared" si="243"/>
        <v>0.34360904109794621</v>
      </c>
      <c r="BH272" s="131">
        <f t="shared" si="243"/>
        <v>0.34360904109794621</v>
      </c>
      <c r="BI272" s="131">
        <f t="shared" si="243"/>
        <v>0.34360904109794621</v>
      </c>
      <c r="BJ272" s="131">
        <f t="shared" si="243"/>
        <v>0.34360904109794621</v>
      </c>
      <c r="BK272" s="131">
        <f t="shared" si="243"/>
        <v>0.34360904109794621</v>
      </c>
      <c r="BL272" s="131">
        <f t="shared" si="243"/>
        <v>0.34360904109794621</v>
      </c>
      <c r="BM272" s="131">
        <f t="shared" si="243"/>
        <v>0.34360904109794621</v>
      </c>
      <c r="BN272" s="131">
        <f>1-BN271</f>
        <v>0.34360904109794621</v>
      </c>
    </row>
    <row r="273" spans="3:66" hidden="1" outlineLevel="1">
      <c r="Q273" s="106"/>
    </row>
    <row r="274" spans="3:66" hidden="1" outlineLevel="1">
      <c r="C274" s="91" t="s">
        <v>296</v>
      </c>
    </row>
    <row r="275" spans="3:66" hidden="1" outlineLevel="1"/>
    <row r="276" spans="3:66" hidden="1" outlineLevel="1">
      <c r="D276" s="78" t="s">
        <v>298</v>
      </c>
    </row>
    <row r="277" spans="3:66" hidden="1" outlineLevel="1">
      <c r="E277" s="78" t="s">
        <v>280</v>
      </c>
    </row>
    <row r="278" spans="3:66" hidden="1" outlineLevel="1">
      <c r="E278" s="83" t="s">
        <v>275</v>
      </c>
      <c r="Q278" s="127">
        <f t="shared" ref="Q278:AV278" si="244">Q159/Q$154</f>
        <v>8.6795455435965382E-2</v>
      </c>
      <c r="R278" s="127">
        <f t="shared" si="244"/>
        <v>9.4488295101219644E-2</v>
      </c>
      <c r="S278" s="127">
        <f t="shared" si="244"/>
        <v>8.6943824122489868E-2</v>
      </c>
      <c r="T278" s="127">
        <f t="shared" si="244"/>
        <v>7.4737642716472083E-2</v>
      </c>
      <c r="U278" s="127">
        <f t="shared" si="244"/>
        <v>6.9761759563923872E-2</v>
      </c>
      <c r="V278" s="127">
        <f t="shared" si="244"/>
        <v>7.5339034495836898E-2</v>
      </c>
      <c r="W278" s="127">
        <f t="shared" si="244"/>
        <v>8.7275678242517141E-2</v>
      </c>
      <c r="X278" s="127">
        <f t="shared" si="244"/>
        <v>0.10469286723174426</v>
      </c>
      <c r="Y278" s="127">
        <f t="shared" si="244"/>
        <v>0.1096948403317997</v>
      </c>
      <c r="Z278" s="127">
        <f t="shared" si="244"/>
        <v>0.11401753714922744</v>
      </c>
      <c r="AA278" s="127">
        <f t="shared" si="244"/>
        <v>0.11804875541415692</v>
      </c>
      <c r="AB278" s="127">
        <f t="shared" si="244"/>
        <v>0.12125547075471113</v>
      </c>
      <c r="AC278" s="127">
        <f t="shared" si="244"/>
        <v>0.12381254161204341</v>
      </c>
      <c r="AD278" s="127">
        <f t="shared" si="244"/>
        <v>0.12533928790588159</v>
      </c>
      <c r="AE278" s="127">
        <f t="shared" si="244"/>
        <v>0.12614983205973929</v>
      </c>
      <c r="AF278" s="127">
        <f t="shared" si="244"/>
        <v>0.12548879924520931</v>
      </c>
      <c r="AG278" s="127">
        <f t="shared" si="244"/>
        <v>0.12334241403740276</v>
      </c>
      <c r="AH278" s="127">
        <f t="shared" si="244"/>
        <v>0.12210227947807195</v>
      </c>
      <c r="AI278" s="127">
        <f t="shared" si="244"/>
        <v>0.12138869183200131</v>
      </c>
      <c r="AJ278" s="127">
        <f t="shared" si="244"/>
        <v>0.12070522803246861</v>
      </c>
      <c r="AK278" s="127">
        <f t="shared" si="244"/>
        <v>0.12005093436996685</v>
      </c>
      <c r="AL278" s="127">
        <f t="shared" si="244"/>
        <v>0.11942839949848433</v>
      </c>
      <c r="AM278" s="127">
        <f t="shared" si="244"/>
        <v>0.11884060131874054</v>
      </c>
      <c r="AN278" s="127">
        <f t="shared" si="244"/>
        <v>0.11828737843102874</v>
      </c>
      <c r="AO278" s="127">
        <f t="shared" si="244"/>
        <v>0.11776649879365667</v>
      </c>
      <c r="AP278" s="127">
        <f t="shared" si="244"/>
        <v>0.11727383155862874</v>
      </c>
      <c r="AQ278" s="127">
        <f t="shared" si="244"/>
        <v>0.11680771468903173</v>
      </c>
      <c r="AR278" s="127">
        <f t="shared" si="244"/>
        <v>0.11637218820215939</v>
      </c>
      <c r="AS278" s="127">
        <f t="shared" si="244"/>
        <v>0.11596932153429272</v>
      </c>
      <c r="AT278" s="127">
        <f t="shared" si="244"/>
        <v>0.11559742019010476</v>
      </c>
      <c r="AU278" s="127">
        <f t="shared" si="244"/>
        <v>0.11525528245316398</v>
      </c>
      <c r="AV278" s="127">
        <f t="shared" si="244"/>
        <v>0.11494292694854409</v>
      </c>
      <c r="AW278" s="127">
        <f t="shared" ref="AW278:BN278" si="245">AW159/AW$154</f>
        <v>0.11466055299639405</v>
      </c>
      <c r="AX278" s="127">
        <f t="shared" si="245"/>
        <v>0.11440736080407876</v>
      </c>
      <c r="AY278" s="127">
        <f t="shared" si="245"/>
        <v>0.11418196565431596</v>
      </c>
      <c r="AZ278" s="127">
        <f t="shared" si="245"/>
        <v>0.11398346157169749</v>
      </c>
      <c r="BA278" s="127">
        <f t="shared" si="245"/>
        <v>0.11381199054070562</v>
      </c>
      <c r="BB278" s="127">
        <f t="shared" si="245"/>
        <v>0.11366788487489138</v>
      </c>
      <c r="BC278" s="127">
        <f t="shared" si="245"/>
        <v>0.11355066616667954</v>
      </c>
      <c r="BD278" s="127">
        <f t="shared" si="245"/>
        <v>0.11345927024999182</v>
      </c>
      <c r="BE278" s="127">
        <f t="shared" si="245"/>
        <v>0.11339290517791449</v>
      </c>
      <c r="BF278" s="127">
        <f t="shared" si="245"/>
        <v>0.11335166299860344</v>
      </c>
      <c r="BG278" s="127">
        <f t="shared" si="245"/>
        <v>0.11333594966730097</v>
      </c>
      <c r="BH278" s="127">
        <f t="shared" si="245"/>
        <v>0.11334559210892232</v>
      </c>
      <c r="BI278" s="127">
        <f t="shared" si="245"/>
        <v>0.1133798696586617</v>
      </c>
      <c r="BJ278" s="127">
        <f t="shared" si="245"/>
        <v>0.11341763101512767</v>
      </c>
      <c r="BK278" s="127">
        <f t="shared" si="245"/>
        <v>0.11344671858619797</v>
      </c>
      <c r="BL278" s="127">
        <f t="shared" si="245"/>
        <v>0.11347571096023853</v>
      </c>
      <c r="BM278" s="127">
        <f t="shared" si="245"/>
        <v>0.11350460796781806</v>
      </c>
      <c r="BN278" s="127">
        <f t="shared" si="245"/>
        <v>0.11353340943972116</v>
      </c>
    </row>
    <row r="279" spans="3:66" hidden="1" outlineLevel="1">
      <c r="E279" s="83" t="s">
        <v>274</v>
      </c>
      <c r="Q279" s="127">
        <f t="shared" ref="Q279:AV279" si="246">Q158/Q$154</f>
        <v>4.3397727717982689E-3</v>
      </c>
      <c r="R279" s="127">
        <f t="shared" si="246"/>
        <v>4.7244147550609831E-3</v>
      </c>
      <c r="S279" s="127">
        <f t="shared" si="246"/>
        <v>4.3471912061244936E-3</v>
      </c>
      <c r="T279" s="127">
        <f t="shared" si="246"/>
        <v>3.7368821358236045E-3</v>
      </c>
      <c r="U279" s="127">
        <f t="shared" si="246"/>
        <v>3.4880879781961946E-3</v>
      </c>
      <c r="V279" s="127">
        <f t="shared" si="246"/>
        <v>3.7669517247918452E-3</v>
      </c>
      <c r="W279" s="127">
        <f t="shared" si="246"/>
        <v>4.363783912125857E-3</v>
      </c>
      <c r="X279" s="127">
        <f t="shared" si="246"/>
        <v>5.2346433615872139E-3</v>
      </c>
      <c r="Y279" s="127">
        <f t="shared" si="246"/>
        <v>5.4847420165899854E-3</v>
      </c>
      <c r="Z279" s="127">
        <f t="shared" si="246"/>
        <v>5.7008768574613724E-3</v>
      </c>
      <c r="AA279" s="127">
        <f t="shared" si="246"/>
        <v>5.9024377707078465E-3</v>
      </c>
      <c r="AB279" s="127">
        <f t="shared" si="246"/>
        <v>6.0627735377355571E-3</v>
      </c>
      <c r="AC279" s="127">
        <f t="shared" si="246"/>
        <v>6.1906270806021714E-3</v>
      </c>
      <c r="AD279" s="127">
        <f t="shared" si="246"/>
        <v>6.2669643952940795E-3</v>
      </c>
      <c r="AE279" s="127">
        <f t="shared" si="246"/>
        <v>6.3074916029869643E-3</v>
      </c>
      <c r="AF279" s="127">
        <f t="shared" si="246"/>
        <v>6.2744399622604655E-3</v>
      </c>
      <c r="AG279" s="127">
        <f t="shared" si="246"/>
        <v>6.1671207018701383E-3</v>
      </c>
      <c r="AH279" s="127">
        <f t="shared" si="246"/>
        <v>6.1051139739035972E-3</v>
      </c>
      <c r="AI279" s="127">
        <f t="shared" si="246"/>
        <v>6.0694345916000661E-3</v>
      </c>
      <c r="AJ279" s="127">
        <f t="shared" si="246"/>
        <v>6.0352614016234308E-3</v>
      </c>
      <c r="AK279" s="127">
        <f t="shared" si="246"/>
        <v>6.0025467184983425E-3</v>
      </c>
      <c r="AL279" s="127">
        <f t="shared" si="246"/>
        <v>5.9714199749242164E-3</v>
      </c>
      <c r="AM279" s="127">
        <f t="shared" si="246"/>
        <v>5.9420300659370276E-3</v>
      </c>
      <c r="AN279" s="127">
        <f t="shared" si="246"/>
        <v>5.9143689215514373E-3</v>
      </c>
      <c r="AO279" s="127">
        <f t="shared" si="246"/>
        <v>5.8883249396828336E-3</v>
      </c>
      <c r="AP279" s="127">
        <f t="shared" si="246"/>
        <v>5.863691577931437E-3</v>
      </c>
      <c r="AQ279" s="127">
        <f t="shared" si="246"/>
        <v>5.8403857344515864E-3</v>
      </c>
      <c r="AR279" s="127">
        <f t="shared" si="246"/>
        <v>5.8186094101079699E-3</v>
      </c>
      <c r="AS279" s="127">
        <f t="shared" si="246"/>
        <v>5.7984660767146368E-3</v>
      </c>
      <c r="AT279" s="127">
        <f t="shared" si="246"/>
        <v>5.7798710095052375E-3</v>
      </c>
      <c r="AU279" s="127">
        <f t="shared" si="246"/>
        <v>5.7627641226581988E-3</v>
      </c>
      <c r="AV279" s="127">
        <f t="shared" si="246"/>
        <v>5.747146347427204E-3</v>
      </c>
      <c r="AW279" s="127">
        <f t="shared" ref="AW279:BN279" si="247">AW158/AW$154</f>
        <v>5.7330276498197032E-3</v>
      </c>
      <c r="AX279" s="127">
        <f t="shared" si="247"/>
        <v>5.7203680402039382E-3</v>
      </c>
      <c r="AY279" s="127">
        <f t="shared" si="247"/>
        <v>5.7090982827157979E-3</v>
      </c>
      <c r="AZ279" s="127">
        <f t="shared" si="247"/>
        <v>5.6991730785848739E-3</v>
      </c>
      <c r="BA279" s="127">
        <f t="shared" si="247"/>
        <v>5.690599527035281E-3</v>
      </c>
      <c r="BB279" s="127">
        <f t="shared" si="247"/>
        <v>5.6833942437445693E-3</v>
      </c>
      <c r="BC279" s="127">
        <f t="shared" si="247"/>
        <v>5.6775333083339775E-3</v>
      </c>
      <c r="BD279" s="127">
        <f t="shared" si="247"/>
        <v>5.672963512499591E-3</v>
      </c>
      <c r="BE279" s="127">
        <f t="shared" si="247"/>
        <v>5.6696452588957244E-3</v>
      </c>
      <c r="BF279" s="127">
        <f t="shared" si="247"/>
        <v>5.6675831499301728E-3</v>
      </c>
      <c r="BG279" s="127">
        <f t="shared" si="247"/>
        <v>5.6667974833650488E-3</v>
      </c>
      <c r="BH279" s="127">
        <f t="shared" si="247"/>
        <v>5.6672796054461159E-3</v>
      </c>
      <c r="BI279" s="127">
        <f t="shared" si="247"/>
        <v>5.6689934829330857E-3</v>
      </c>
      <c r="BJ279" s="127">
        <f t="shared" si="247"/>
        <v>5.6708815507563832E-3</v>
      </c>
      <c r="BK279" s="127">
        <f t="shared" si="247"/>
        <v>5.6723359293098987E-3</v>
      </c>
      <c r="BL279" s="127">
        <f t="shared" si="247"/>
        <v>5.6737855480119273E-3</v>
      </c>
      <c r="BM279" s="127">
        <f t="shared" si="247"/>
        <v>5.6752303983909026E-3</v>
      </c>
      <c r="BN279" s="127">
        <f t="shared" si="247"/>
        <v>5.6766704719860587E-3</v>
      </c>
    </row>
    <row r="280" spans="3:66" hidden="1" outlineLevel="1">
      <c r="E280" s="74" t="s">
        <v>281</v>
      </c>
    </row>
    <row r="281" spans="3:66" hidden="1" outlineLevel="1">
      <c r="E281" s="63" t="s">
        <v>282</v>
      </c>
      <c r="K281" s="104" t="str">
        <f t="array" ref="K281">IF(OR(L281:BM281&lt;0,L281:BM281&gt;1),"error","ok")</f>
        <v>ok</v>
      </c>
      <c r="R281" s="76">
        <f t="shared" ref="R281:AW281" si="248">R185*R194*R212</f>
        <v>1.0464793689183806E-3</v>
      </c>
      <c r="S281" s="76">
        <f t="shared" si="248"/>
        <v>1.6125269127426152E-3</v>
      </c>
      <c r="T281" s="76">
        <f t="shared" si="248"/>
        <v>2.2991783993687232E-3</v>
      </c>
      <c r="U281" s="76">
        <f t="shared" si="248"/>
        <v>2.7664061244470862E-3</v>
      </c>
      <c r="V281" s="76">
        <f t="shared" si="248"/>
        <v>1.8617362432118032E-3</v>
      </c>
      <c r="W281" s="76">
        <f t="shared" si="248"/>
        <v>2.0679420029469328E-3</v>
      </c>
      <c r="X281" s="76">
        <f t="shared" si="248"/>
        <v>2.1946977383550002E-3</v>
      </c>
      <c r="Y281" s="76">
        <f t="shared" si="248"/>
        <v>2.326343872723664E-3</v>
      </c>
      <c r="Z281" s="76">
        <f t="shared" si="248"/>
        <v>2.4322496821167962E-3</v>
      </c>
      <c r="AA281" s="76">
        <f t="shared" si="248"/>
        <v>2.5088596422542251E-3</v>
      </c>
      <c r="AB281" s="76">
        <f t="shared" si="248"/>
        <v>2.5687580272004563E-3</v>
      </c>
      <c r="AC281" s="76">
        <f t="shared" si="248"/>
        <v>2.6175999610465852E-3</v>
      </c>
      <c r="AD281" s="76">
        <f t="shared" si="248"/>
        <v>2.6619582623510435E-3</v>
      </c>
      <c r="AE281" s="76">
        <f t="shared" si="248"/>
        <v>2.697401492519568E-3</v>
      </c>
      <c r="AF281" s="76">
        <f t="shared" si="248"/>
        <v>2.735505774679715E-3</v>
      </c>
      <c r="AG281" s="76">
        <f t="shared" si="248"/>
        <v>2.7768303859802604E-3</v>
      </c>
      <c r="AH281" s="76">
        <f t="shared" si="248"/>
        <v>2.7821216317019254E-3</v>
      </c>
      <c r="AI281" s="76">
        <f t="shared" si="248"/>
        <v>2.7797517071766779E-3</v>
      </c>
      <c r="AJ281" s="76">
        <f t="shared" si="248"/>
        <v>2.7773100729955348E-3</v>
      </c>
      <c r="AK281" s="76">
        <f t="shared" si="248"/>
        <v>2.7747640526656864E-3</v>
      </c>
      <c r="AL281" s="76">
        <f t="shared" si="248"/>
        <v>2.772169108558536E-3</v>
      </c>
      <c r="AM281" s="76">
        <f t="shared" si="248"/>
        <v>2.7695895199097717E-3</v>
      </c>
      <c r="AN281" s="76">
        <f t="shared" si="248"/>
        <v>2.7670145010524252E-3</v>
      </c>
      <c r="AO281" s="76">
        <f t="shared" si="248"/>
        <v>2.7643831649942201E-3</v>
      </c>
      <c r="AP281" s="76">
        <f t="shared" si="248"/>
        <v>2.7615904261396223E-3</v>
      </c>
      <c r="AQ281" s="76">
        <f t="shared" si="248"/>
        <v>2.758596187210997E-3</v>
      </c>
      <c r="AR281" s="76">
        <f t="shared" si="248"/>
        <v>2.7555067607829145E-3</v>
      </c>
      <c r="AS281" s="76">
        <f t="shared" si="248"/>
        <v>2.7523872321944566E-3</v>
      </c>
      <c r="AT281" s="76">
        <f t="shared" si="248"/>
        <v>2.749206799134765E-3</v>
      </c>
      <c r="AU281" s="76">
        <f t="shared" si="248"/>
        <v>2.745938720124525E-3</v>
      </c>
      <c r="AV281" s="76">
        <f t="shared" si="248"/>
        <v>2.7425909411059714E-3</v>
      </c>
      <c r="AW281" s="76">
        <f t="shared" si="248"/>
        <v>2.7391909233173803E-3</v>
      </c>
      <c r="AX281" s="76">
        <f t="shared" ref="AX281:BN281" si="249">AX185*AX194*AX212</f>
        <v>2.7357488686271681E-3</v>
      </c>
      <c r="AY281" s="76">
        <f t="shared" si="249"/>
        <v>2.7322529834513803E-3</v>
      </c>
      <c r="AZ281" s="76">
        <f t="shared" si="249"/>
        <v>2.728692263970183E-3</v>
      </c>
      <c r="BA281" s="76">
        <f t="shared" si="249"/>
        <v>2.7250805331943025E-3</v>
      </c>
      <c r="BB281" s="76">
        <f t="shared" si="249"/>
        <v>2.7214446048378863E-3</v>
      </c>
      <c r="BC281" s="76">
        <f t="shared" si="249"/>
        <v>2.7177959280361738E-3</v>
      </c>
      <c r="BD281" s="76">
        <f t="shared" si="249"/>
        <v>2.714126783341657E-3</v>
      </c>
      <c r="BE281" s="76">
        <f t="shared" si="249"/>
        <v>2.7104281501123834E-3</v>
      </c>
      <c r="BF281" s="76">
        <f t="shared" si="249"/>
        <v>2.7067089712658802E-3</v>
      </c>
      <c r="BG281" s="76">
        <f t="shared" si="249"/>
        <v>2.702987408761748E-3</v>
      </c>
      <c r="BH281" s="76">
        <f t="shared" si="249"/>
        <v>2.6992687521195657E-3</v>
      </c>
      <c r="BI281" s="76">
        <f t="shared" si="249"/>
        <v>2.6955429727560823E-3</v>
      </c>
      <c r="BJ281" s="76">
        <f t="shared" si="249"/>
        <v>2.6927393472932779E-3</v>
      </c>
      <c r="BK281" s="76">
        <f t="shared" si="249"/>
        <v>2.6908654442797304E-3</v>
      </c>
      <c r="BL281" s="76">
        <f t="shared" si="249"/>
        <v>2.6889904127107298E-3</v>
      </c>
      <c r="BM281" s="76">
        <f t="shared" si="249"/>
        <v>2.6871142545708592E-3</v>
      </c>
      <c r="BN281" s="76">
        <f t="shared" si="249"/>
        <v>2.685236971852648E-3</v>
      </c>
    </row>
    <row r="282" spans="3:66" hidden="1" outlineLevel="1">
      <c r="E282" s="63" t="s">
        <v>283</v>
      </c>
      <c r="K282" s="104" t="str">
        <f t="array" ref="K282">IF(OR(L282:BM282&lt;0,L282:BM282&gt;1),"error","ok")</f>
        <v>ok</v>
      </c>
      <c r="R282" s="76">
        <f t="shared" ref="R282:AW282" si="250">R185*R197*R204*R212</f>
        <v>3.0452549635524878E-2</v>
      </c>
      <c r="S282" s="76">
        <f t="shared" si="250"/>
        <v>4.6924533160810099E-2</v>
      </c>
      <c r="T282" s="76">
        <f t="shared" si="250"/>
        <v>6.31890863426504E-2</v>
      </c>
      <c r="U282" s="76">
        <f t="shared" si="250"/>
        <v>7.1557705085697962E-2</v>
      </c>
      <c r="V282" s="76">
        <f t="shared" si="250"/>
        <v>3.0098069265257484E-2</v>
      </c>
      <c r="W282" s="76">
        <f t="shared" si="250"/>
        <v>3.3431729047642085E-2</v>
      </c>
      <c r="X282" s="76">
        <f t="shared" si="250"/>
        <v>3.5480946770072505E-2</v>
      </c>
      <c r="Y282" s="76">
        <f t="shared" si="250"/>
        <v>3.7609225942365897E-2</v>
      </c>
      <c r="Z282" s="76">
        <f t="shared" si="250"/>
        <v>3.932136986088821E-2</v>
      </c>
      <c r="AA282" s="76">
        <f t="shared" si="250"/>
        <v>4.0559897549776645E-2</v>
      </c>
      <c r="AB282" s="76">
        <f t="shared" si="250"/>
        <v>4.1528254773074043E-2</v>
      </c>
      <c r="AC282" s="76">
        <f t="shared" si="250"/>
        <v>4.2317866036919789E-2</v>
      </c>
      <c r="AD282" s="76">
        <f t="shared" si="250"/>
        <v>4.3034991908008531E-2</v>
      </c>
      <c r="AE282" s="76">
        <f t="shared" si="250"/>
        <v>4.3607990795733013E-2</v>
      </c>
      <c r="AF282" s="76">
        <f t="shared" si="250"/>
        <v>4.4224010023988729E-2</v>
      </c>
      <c r="AG282" s="76">
        <f t="shared" si="250"/>
        <v>4.4892091240014219E-2</v>
      </c>
      <c r="AH282" s="76">
        <f t="shared" si="250"/>
        <v>4.4977633045847801E-2</v>
      </c>
      <c r="AI282" s="76">
        <f t="shared" si="250"/>
        <v>4.4939319266022952E-2</v>
      </c>
      <c r="AJ282" s="76">
        <f t="shared" si="250"/>
        <v>4.4899846180094474E-2</v>
      </c>
      <c r="AK282" s="76">
        <f t="shared" si="250"/>
        <v>4.4858685518095263E-2</v>
      </c>
      <c r="AL282" s="76">
        <f t="shared" si="250"/>
        <v>4.4816733921696335E-2</v>
      </c>
      <c r="AM282" s="76">
        <f t="shared" si="250"/>
        <v>4.4775030571874638E-2</v>
      </c>
      <c r="AN282" s="76">
        <f t="shared" si="250"/>
        <v>4.4733401100347535E-2</v>
      </c>
      <c r="AO282" s="76">
        <f t="shared" si="250"/>
        <v>4.4690861167406559E-2</v>
      </c>
      <c r="AP282" s="76">
        <f t="shared" si="250"/>
        <v>4.4645711889257228E-2</v>
      </c>
      <c r="AQ282" s="76">
        <f t="shared" si="250"/>
        <v>4.4597305026577792E-2</v>
      </c>
      <c r="AR282" s="76">
        <f t="shared" si="250"/>
        <v>4.4547359299323783E-2</v>
      </c>
      <c r="AS282" s="76">
        <f t="shared" si="250"/>
        <v>4.4496926920477048E-2</v>
      </c>
      <c r="AT282" s="76">
        <f t="shared" si="250"/>
        <v>4.4445509919345372E-2</v>
      </c>
      <c r="AU282" s="76">
        <f t="shared" si="250"/>
        <v>4.4392675975346491E-2</v>
      </c>
      <c r="AV282" s="76">
        <f t="shared" si="250"/>
        <v>4.4338553547879869E-2</v>
      </c>
      <c r="AW282" s="76">
        <f t="shared" si="250"/>
        <v>4.4283586593630977E-2</v>
      </c>
      <c r="AX282" s="76">
        <f t="shared" ref="AX282:BN282" si="251">AX185*AX197*AX204*AX212</f>
        <v>4.4227940042805884E-2</v>
      </c>
      <c r="AY282" s="76">
        <f t="shared" si="251"/>
        <v>4.417142323246398E-2</v>
      </c>
      <c r="AZ282" s="76">
        <f t="shared" si="251"/>
        <v>4.4113858267517958E-2</v>
      </c>
      <c r="BA282" s="76">
        <f t="shared" si="251"/>
        <v>4.4055468619974558E-2</v>
      </c>
      <c r="BB282" s="76">
        <f t="shared" si="251"/>
        <v>4.3996687778212494E-2</v>
      </c>
      <c r="BC282" s="76">
        <f t="shared" si="251"/>
        <v>4.3937700836584812E-2</v>
      </c>
      <c r="BD282" s="76">
        <f t="shared" si="251"/>
        <v>4.3878382997356795E-2</v>
      </c>
      <c r="BE282" s="76">
        <f t="shared" si="251"/>
        <v>4.3818588426816865E-2</v>
      </c>
      <c r="BF282" s="76">
        <f t="shared" si="251"/>
        <v>4.3758461702131726E-2</v>
      </c>
      <c r="BG282" s="76">
        <f t="shared" si="251"/>
        <v>4.3698296441648257E-2</v>
      </c>
      <c r="BH282" s="76">
        <f t="shared" si="251"/>
        <v>4.3638178159266308E-2</v>
      </c>
      <c r="BI282" s="76">
        <f t="shared" si="251"/>
        <v>4.3577944726223332E-2</v>
      </c>
      <c r="BJ282" s="76">
        <f t="shared" si="251"/>
        <v>4.353261944790799E-2</v>
      </c>
      <c r="BK282" s="76">
        <f t="shared" si="251"/>
        <v>4.3502324682522311E-2</v>
      </c>
      <c r="BL282" s="76">
        <f t="shared" si="251"/>
        <v>4.34720116721568E-2</v>
      </c>
      <c r="BM282" s="76">
        <f t="shared" si="251"/>
        <v>4.3441680448895563E-2</v>
      </c>
      <c r="BN282" s="76">
        <f t="shared" si="251"/>
        <v>4.3411331044951144E-2</v>
      </c>
    </row>
    <row r="283" spans="3:66" hidden="1" outlineLevel="1">
      <c r="E283" s="63" t="s">
        <v>284</v>
      </c>
      <c r="K283" s="104" t="str">
        <f t="array" ref="K283">IF(OR(L283:BM283&lt;0,L283:BM283&gt;1),"error","ok")</f>
        <v>ok</v>
      </c>
      <c r="R283" s="76">
        <f t="shared" ref="R283:AW283" si="252">R185*R197*R201*R212</f>
        <v>3.3836166261694309E-3</v>
      </c>
      <c r="S283" s="76">
        <f t="shared" si="252"/>
        <v>5.2138370178677887E-3</v>
      </c>
      <c r="T283" s="76">
        <f t="shared" si="252"/>
        <v>1.1151015236938306E-2</v>
      </c>
      <c r="U283" s="76">
        <f t="shared" si="252"/>
        <v>1.788942627142449E-2</v>
      </c>
      <c r="V283" s="76">
        <f t="shared" si="252"/>
        <v>3.0098069265257484E-2</v>
      </c>
      <c r="W283" s="76">
        <f t="shared" si="252"/>
        <v>3.3431729047642085E-2</v>
      </c>
      <c r="X283" s="76">
        <f t="shared" si="252"/>
        <v>3.5480946770072505E-2</v>
      </c>
      <c r="Y283" s="76">
        <f t="shared" si="252"/>
        <v>3.7609225942365897E-2</v>
      </c>
      <c r="Z283" s="76">
        <f t="shared" si="252"/>
        <v>3.932136986088821E-2</v>
      </c>
      <c r="AA283" s="76">
        <f t="shared" si="252"/>
        <v>4.0559897549776645E-2</v>
      </c>
      <c r="AB283" s="76">
        <f t="shared" si="252"/>
        <v>4.1528254773074043E-2</v>
      </c>
      <c r="AC283" s="76">
        <f t="shared" si="252"/>
        <v>4.2317866036919789E-2</v>
      </c>
      <c r="AD283" s="76">
        <f t="shared" si="252"/>
        <v>4.3034991908008531E-2</v>
      </c>
      <c r="AE283" s="76">
        <f t="shared" si="252"/>
        <v>4.3607990795733013E-2</v>
      </c>
      <c r="AF283" s="76">
        <f t="shared" si="252"/>
        <v>4.4224010023988729E-2</v>
      </c>
      <c r="AG283" s="76">
        <f t="shared" si="252"/>
        <v>4.4892091240014219E-2</v>
      </c>
      <c r="AH283" s="76">
        <f t="shared" si="252"/>
        <v>4.4977633045847801E-2</v>
      </c>
      <c r="AI283" s="76">
        <f t="shared" si="252"/>
        <v>4.4939319266022952E-2</v>
      </c>
      <c r="AJ283" s="76">
        <f t="shared" si="252"/>
        <v>4.4899846180094474E-2</v>
      </c>
      <c r="AK283" s="76">
        <f t="shared" si="252"/>
        <v>4.4858685518095263E-2</v>
      </c>
      <c r="AL283" s="76">
        <f t="shared" si="252"/>
        <v>4.4816733921696335E-2</v>
      </c>
      <c r="AM283" s="76">
        <f t="shared" si="252"/>
        <v>4.4775030571874638E-2</v>
      </c>
      <c r="AN283" s="76">
        <f t="shared" si="252"/>
        <v>4.4733401100347535E-2</v>
      </c>
      <c r="AO283" s="76">
        <f t="shared" si="252"/>
        <v>4.4690861167406559E-2</v>
      </c>
      <c r="AP283" s="76">
        <f t="shared" si="252"/>
        <v>4.4645711889257228E-2</v>
      </c>
      <c r="AQ283" s="76">
        <f t="shared" si="252"/>
        <v>4.4597305026577792E-2</v>
      </c>
      <c r="AR283" s="76">
        <f t="shared" si="252"/>
        <v>4.4547359299323783E-2</v>
      </c>
      <c r="AS283" s="76">
        <f t="shared" si="252"/>
        <v>4.4496926920477048E-2</v>
      </c>
      <c r="AT283" s="76">
        <f t="shared" si="252"/>
        <v>4.4445509919345372E-2</v>
      </c>
      <c r="AU283" s="76">
        <f t="shared" si="252"/>
        <v>4.4392675975346491E-2</v>
      </c>
      <c r="AV283" s="76">
        <f t="shared" si="252"/>
        <v>4.4338553547879869E-2</v>
      </c>
      <c r="AW283" s="76">
        <f t="shared" si="252"/>
        <v>4.4283586593630977E-2</v>
      </c>
      <c r="AX283" s="76">
        <f t="shared" ref="AX283:BN283" si="253">AX185*AX197*AX201*AX212</f>
        <v>4.4227940042805884E-2</v>
      </c>
      <c r="AY283" s="76">
        <f t="shared" si="253"/>
        <v>4.417142323246398E-2</v>
      </c>
      <c r="AZ283" s="76">
        <f t="shared" si="253"/>
        <v>4.4113858267517958E-2</v>
      </c>
      <c r="BA283" s="76">
        <f t="shared" si="253"/>
        <v>4.4055468619974558E-2</v>
      </c>
      <c r="BB283" s="76">
        <f t="shared" si="253"/>
        <v>4.3996687778212494E-2</v>
      </c>
      <c r="BC283" s="76">
        <f t="shared" si="253"/>
        <v>4.3937700836584812E-2</v>
      </c>
      <c r="BD283" s="76">
        <f t="shared" si="253"/>
        <v>4.3878382997356795E-2</v>
      </c>
      <c r="BE283" s="76">
        <f t="shared" si="253"/>
        <v>4.3818588426816865E-2</v>
      </c>
      <c r="BF283" s="76">
        <f t="shared" si="253"/>
        <v>4.3758461702131726E-2</v>
      </c>
      <c r="BG283" s="76">
        <f t="shared" si="253"/>
        <v>4.3698296441648257E-2</v>
      </c>
      <c r="BH283" s="76">
        <f t="shared" si="253"/>
        <v>4.3638178159266308E-2</v>
      </c>
      <c r="BI283" s="76">
        <f t="shared" si="253"/>
        <v>4.3577944726223332E-2</v>
      </c>
      <c r="BJ283" s="76">
        <f t="shared" si="253"/>
        <v>4.353261944790799E-2</v>
      </c>
      <c r="BK283" s="76">
        <f t="shared" si="253"/>
        <v>4.3502324682522311E-2</v>
      </c>
      <c r="BL283" s="76">
        <f t="shared" si="253"/>
        <v>4.34720116721568E-2</v>
      </c>
      <c r="BM283" s="76">
        <f t="shared" si="253"/>
        <v>4.3441680448895563E-2</v>
      </c>
      <c r="BN283" s="76">
        <f t="shared" si="253"/>
        <v>4.3411331044951144E-2</v>
      </c>
    </row>
    <row r="284" spans="3:66" hidden="1" outlineLevel="1">
      <c r="E284" s="63" t="s">
        <v>285</v>
      </c>
      <c r="K284" s="104" t="str">
        <f t="array" ref="K284">IF(OR(L284:BM284&lt;0,L284:BM284&gt;1),"error","ok")</f>
        <v>ok</v>
      </c>
      <c r="R284" s="76">
        <f t="shared" ref="R284:AW284" si="254">R185*R210</f>
        <v>0.11018830231704013</v>
      </c>
      <c r="S284" s="76">
        <f t="shared" si="254"/>
        <v>0.16978987664065914</v>
      </c>
      <c r="T284" s="76">
        <f t="shared" si="254"/>
        <v>0.24209035751206345</v>
      </c>
      <c r="U284" s="76">
        <f t="shared" si="254"/>
        <v>0.29128676916712493</v>
      </c>
      <c r="V284" s="76">
        <f t="shared" si="254"/>
        <v>0.35777569611935944</v>
      </c>
      <c r="W284" s="76">
        <f t="shared" si="254"/>
        <v>0.38488388004921281</v>
      </c>
      <c r="X284" s="76">
        <f t="shared" si="254"/>
        <v>0.40847556646634892</v>
      </c>
      <c r="Y284" s="76">
        <f t="shared" si="254"/>
        <v>0.43297745042493468</v>
      </c>
      <c r="Z284" s="76">
        <f t="shared" si="254"/>
        <v>0.4526885635900495</v>
      </c>
      <c r="AA284" s="76">
        <f t="shared" si="254"/>
        <v>0.46694715433683548</v>
      </c>
      <c r="AB284" s="76">
        <f t="shared" si="254"/>
        <v>0.47809539871406348</v>
      </c>
      <c r="AC284" s="76">
        <f t="shared" si="254"/>
        <v>0.48718582435511926</v>
      </c>
      <c r="AD284" s="76">
        <f t="shared" si="254"/>
        <v>0.49544175952840863</v>
      </c>
      <c r="AE284" s="76">
        <f t="shared" si="254"/>
        <v>0.50203842806616217</v>
      </c>
      <c r="AF284" s="76">
        <f t="shared" si="254"/>
        <v>0.50913036968898706</v>
      </c>
      <c r="AG284" s="76">
        <f t="shared" si="254"/>
        <v>0.51682167665804801</v>
      </c>
      <c r="AH284" s="76">
        <f t="shared" si="254"/>
        <v>0.51780647951071312</v>
      </c>
      <c r="AI284" s="76">
        <f t="shared" si="254"/>
        <v>0.51736539086054723</v>
      </c>
      <c r="AJ284" s="76">
        <f t="shared" si="254"/>
        <v>0.51691095566073997</v>
      </c>
      <c r="AK284" s="76">
        <f t="shared" si="254"/>
        <v>0.51643709218592304</v>
      </c>
      <c r="AL284" s="76">
        <f t="shared" si="254"/>
        <v>0.51595412305281996</v>
      </c>
      <c r="AM284" s="76">
        <f t="shared" si="254"/>
        <v>0.51547401186660069</v>
      </c>
      <c r="AN284" s="76">
        <f t="shared" si="254"/>
        <v>0.51499475120667748</v>
      </c>
      <c r="AO284" s="76">
        <f t="shared" si="254"/>
        <v>0.51450500882978678</v>
      </c>
      <c r="AP284" s="76">
        <f t="shared" si="254"/>
        <v>0.51398522628037779</v>
      </c>
      <c r="AQ284" s="76">
        <f t="shared" si="254"/>
        <v>0.51342794068194153</v>
      </c>
      <c r="AR284" s="76">
        <f t="shared" si="254"/>
        <v>0.5128529388544858</v>
      </c>
      <c r="AS284" s="76">
        <f t="shared" si="254"/>
        <v>0.51227233443456532</v>
      </c>
      <c r="AT284" s="76">
        <f t="shared" si="254"/>
        <v>0.51168039451821057</v>
      </c>
      <c r="AU284" s="76">
        <f t="shared" si="254"/>
        <v>0.51107214200050166</v>
      </c>
      <c r="AV284" s="76">
        <f t="shared" si="254"/>
        <v>0.51044905577449917</v>
      </c>
      <c r="AW284" s="76">
        <f t="shared" si="254"/>
        <v>0.5098162469061438</v>
      </c>
      <c r="AX284" s="76">
        <f t="shared" ref="AX284:BN284" si="255">AX185*AX210</f>
        <v>0.50917561415985668</v>
      </c>
      <c r="AY284" s="76">
        <f t="shared" si="255"/>
        <v>0.50852496252226409</v>
      </c>
      <c r="AZ284" s="76">
        <f t="shared" si="255"/>
        <v>0.50786224397032365</v>
      </c>
      <c r="BA284" s="76">
        <f t="shared" si="255"/>
        <v>0.50719003123286144</v>
      </c>
      <c r="BB284" s="76">
        <f t="shared" si="255"/>
        <v>0.50651331485909257</v>
      </c>
      <c r="BC284" s="76">
        <f t="shared" si="255"/>
        <v>0.5058342257538434</v>
      </c>
      <c r="BD284" s="76">
        <f t="shared" si="255"/>
        <v>0.50515132717908884</v>
      </c>
      <c r="BE284" s="76">
        <f t="shared" si="255"/>
        <v>0.50446294021942872</v>
      </c>
      <c r="BF284" s="76">
        <f t="shared" si="255"/>
        <v>0.50377072932424927</v>
      </c>
      <c r="BG284" s="76">
        <f t="shared" si="255"/>
        <v>0.50307807478442423</v>
      </c>
      <c r="BH284" s="76">
        <f t="shared" si="255"/>
        <v>0.50238596108153788</v>
      </c>
      <c r="BI284" s="76">
        <f t="shared" si="255"/>
        <v>0.50169252170287959</v>
      </c>
      <c r="BJ284" s="76">
        <f t="shared" si="255"/>
        <v>0.50117071294577176</v>
      </c>
      <c r="BK284" s="76">
        <f t="shared" si="255"/>
        <v>0.50082194346303854</v>
      </c>
      <c r="BL284" s="76">
        <f t="shared" si="255"/>
        <v>0.50047296393437501</v>
      </c>
      <c r="BM284" s="76">
        <f t="shared" si="255"/>
        <v>0.50012377472915071</v>
      </c>
      <c r="BN284" s="76">
        <f t="shared" si="255"/>
        <v>0.4997743762182133</v>
      </c>
    </row>
    <row r="285" spans="3:66" hidden="1" outlineLevel="1">
      <c r="E285" s="74" t="s">
        <v>286</v>
      </c>
    </row>
    <row r="286" spans="3:66" hidden="1" outlineLevel="1">
      <c r="E286" s="63" t="s">
        <v>287</v>
      </c>
      <c r="K286" s="104" t="str">
        <f t="array" ref="K286">IF(OR(L286:BM286&lt;0,L286:BM286&gt;1),"error","ok")</f>
        <v>ok</v>
      </c>
      <c r="R286" s="76">
        <f t="shared" ref="R286:AW286" si="256">R186*R220</f>
        <v>1.3504007580891599E-2</v>
      </c>
      <c r="S286" s="76">
        <f t="shared" si="256"/>
        <v>1.4590313815013668E-2</v>
      </c>
      <c r="T286" s="76">
        <f t="shared" si="256"/>
        <v>1.585659212676379E-2</v>
      </c>
      <c r="U286" s="76">
        <f t="shared" si="256"/>
        <v>1.5180551051213421E-2</v>
      </c>
      <c r="V286" s="76">
        <f t="shared" si="256"/>
        <v>1.5829259193867656E-2</v>
      </c>
      <c r="W286" s="76">
        <f t="shared" si="256"/>
        <v>1.6908019931652134E-2</v>
      </c>
      <c r="X286" s="76">
        <f t="shared" si="256"/>
        <v>1.666586433411241E-2</v>
      </c>
      <c r="Y286" s="76">
        <f t="shared" si="256"/>
        <v>1.527273891104689E-2</v>
      </c>
      <c r="Z286" s="76">
        <f t="shared" si="256"/>
        <v>1.4139207320183464E-2</v>
      </c>
      <c r="AA286" s="76">
        <f t="shared" si="256"/>
        <v>1.3280492655129018E-2</v>
      </c>
      <c r="AB286" s="76">
        <f t="shared" si="256"/>
        <v>1.2606746204140793E-2</v>
      </c>
      <c r="AC286" s="76">
        <f t="shared" si="256"/>
        <v>1.2059837707596027E-2</v>
      </c>
      <c r="AD286" s="76">
        <f t="shared" si="256"/>
        <v>1.1597220847247756E-2</v>
      </c>
      <c r="AE286" s="76">
        <f t="shared" si="256"/>
        <v>1.1245118600902972E-2</v>
      </c>
      <c r="AF286" s="76">
        <f t="shared" si="256"/>
        <v>1.0932236066429872E-2</v>
      </c>
      <c r="AG286" s="76">
        <f t="shared" si="256"/>
        <v>1.0654155404545663E-2</v>
      </c>
      <c r="AH286" s="76">
        <f t="shared" si="256"/>
        <v>1.0659907235773572E-2</v>
      </c>
      <c r="AI286" s="76">
        <f t="shared" si="256"/>
        <v>1.0711701502798605E-2</v>
      </c>
      <c r="AJ286" s="76">
        <f t="shared" si="256"/>
        <v>1.0762847270274174E-2</v>
      </c>
      <c r="AK286" s="76">
        <f t="shared" si="256"/>
        <v>1.0813677999529802E-2</v>
      </c>
      <c r="AL286" s="76">
        <f t="shared" si="256"/>
        <v>1.0863586146403263E-2</v>
      </c>
      <c r="AM286" s="76">
        <f t="shared" si="256"/>
        <v>1.0911868539538318E-2</v>
      </c>
      <c r="AN286" s="76">
        <f t="shared" si="256"/>
        <v>1.0958628673873039E-2</v>
      </c>
      <c r="AO286" s="76">
        <f t="shared" si="256"/>
        <v>1.1004507389540483E-2</v>
      </c>
      <c r="AP286" s="76">
        <f t="shared" si="256"/>
        <v>1.1050622654006767E-2</v>
      </c>
      <c r="AQ286" s="76">
        <f t="shared" si="256"/>
        <v>1.1097404725286553E-2</v>
      </c>
      <c r="AR286" s="76">
        <f t="shared" si="256"/>
        <v>1.1143728540501585E-2</v>
      </c>
      <c r="AS286" s="76">
        <f t="shared" si="256"/>
        <v>1.1188922632182246E-2</v>
      </c>
      <c r="AT286" s="76">
        <f t="shared" si="256"/>
        <v>1.1233335417467103E-2</v>
      </c>
      <c r="AU286" s="76">
        <f t="shared" si="256"/>
        <v>1.1277257838345808E-2</v>
      </c>
      <c r="AV286" s="76">
        <f t="shared" si="256"/>
        <v>1.1320617945131275E-2</v>
      </c>
      <c r="AW286" s="76">
        <f t="shared" si="256"/>
        <v>1.1363161297291414E-2</v>
      </c>
      <c r="AX286" s="76">
        <f t="shared" ref="AX286:BN286" si="257">AX186*AX220</f>
        <v>1.1404830808679404E-2</v>
      </c>
      <c r="AY286" s="76">
        <f t="shared" si="257"/>
        <v>1.1445791411236167E-2</v>
      </c>
      <c r="AZ286" s="76">
        <f t="shared" si="257"/>
        <v>1.1486180453835419E-2</v>
      </c>
      <c r="BA286" s="76">
        <f t="shared" si="257"/>
        <v>1.1525868075552533E-2</v>
      </c>
      <c r="BB286" s="76">
        <f t="shared" si="257"/>
        <v>1.1564599936142325E-2</v>
      </c>
      <c r="BC286" s="76">
        <f t="shared" si="257"/>
        <v>1.160229401146784E-2</v>
      </c>
      <c r="BD286" s="76">
        <f t="shared" si="257"/>
        <v>1.1639065018080645E-2</v>
      </c>
      <c r="BE286" s="76">
        <f t="shared" si="257"/>
        <v>1.1675027661123622E-2</v>
      </c>
      <c r="BF286" s="76">
        <f t="shared" si="257"/>
        <v>1.171009791779461E-2</v>
      </c>
      <c r="BG286" s="76">
        <f t="shared" si="257"/>
        <v>1.1744095764648358E-2</v>
      </c>
      <c r="BH286" s="76">
        <f t="shared" si="257"/>
        <v>1.1776981252033476E-2</v>
      </c>
      <c r="BI286" s="76">
        <f t="shared" si="257"/>
        <v>1.1808875056674795E-2</v>
      </c>
      <c r="BJ286" s="76">
        <f t="shared" si="257"/>
        <v>1.1832362200340002E-2</v>
      </c>
      <c r="BK286" s="76">
        <f t="shared" si="257"/>
        <v>1.1847895788763236E-2</v>
      </c>
      <c r="BL286" s="76">
        <f t="shared" si="257"/>
        <v>1.1863443561412211E-2</v>
      </c>
      <c r="BM286" s="76">
        <f t="shared" si="257"/>
        <v>1.1879005507775127E-2</v>
      </c>
      <c r="BN286" s="76">
        <f t="shared" si="257"/>
        <v>1.1894581617259776E-2</v>
      </c>
    </row>
    <row r="287" spans="3:66" hidden="1" outlineLevel="1">
      <c r="E287" s="63" t="s">
        <v>25</v>
      </c>
      <c r="K287" s="104" t="str">
        <f t="array" ref="K287">IF(OR(L287:BM287&lt;0,L287:BM287&gt;1),"error","ok")</f>
        <v>ok</v>
      </c>
      <c r="R287" s="76">
        <f t="shared" ref="R287:AW287" si="258">R186*R223</f>
        <v>2.2671490265881995E-3</v>
      </c>
      <c r="S287" s="76">
        <f t="shared" si="258"/>
        <v>2.055504632817918E-3</v>
      </c>
      <c r="T287" s="76">
        <f t="shared" si="258"/>
        <v>1.8083875129700506E-3</v>
      </c>
      <c r="U287" s="76">
        <f t="shared" si="258"/>
        <v>1.6297495374275564E-3</v>
      </c>
      <c r="V287" s="76">
        <f t="shared" si="258"/>
        <v>1.5031813286588555E-3</v>
      </c>
      <c r="W287" s="76">
        <f t="shared" si="258"/>
        <v>1.3636357730937394E-3</v>
      </c>
      <c r="X287" s="76">
        <f t="shared" si="258"/>
        <v>1.2253209949854586E-3</v>
      </c>
      <c r="Y287" s="76">
        <f t="shared" si="258"/>
        <v>1.1228945144076605E-3</v>
      </c>
      <c r="Z287" s="76">
        <f t="shared" si="258"/>
        <v>1.0395540989981051E-3</v>
      </c>
      <c r="AA287" s="76">
        <f t="shared" si="258"/>
        <v>9.7641899320947663E-4</v>
      </c>
      <c r="AB287" s="76">
        <f t="shared" si="258"/>
        <v>9.2688326826042416E-4</v>
      </c>
      <c r="AC287" s="76">
        <f t="shared" si="258"/>
        <v>8.8667302475204724E-4</v>
      </c>
      <c r="AD287" s="76">
        <f t="shared" si="258"/>
        <v>8.526601382761428E-4</v>
      </c>
      <c r="AE287" s="76">
        <f t="shared" si="258"/>
        <v>8.2677259556137813E-4</v>
      </c>
      <c r="AF287" s="76">
        <f t="shared" si="258"/>
        <v>8.0376859584265804E-4</v>
      </c>
      <c r="AG287" s="76">
        <f t="shared" si="258"/>
        <v>7.8332332721001131E-4</v>
      </c>
      <c r="AH287" s="76">
        <f t="shared" si="258"/>
        <v>7.8374621794174157E-4</v>
      </c>
      <c r="AI287" s="76">
        <f t="shared" si="258"/>
        <v>7.8755427742988667E-4</v>
      </c>
      <c r="AJ287" s="76">
        <f t="shared" si="258"/>
        <v>7.9131465741595088E-4</v>
      </c>
      <c r="AK287" s="76">
        <f t="shared" si="258"/>
        <v>7.9505187491026692E-4</v>
      </c>
      <c r="AL287" s="76">
        <f t="shared" si="258"/>
        <v>7.987212615654612E-4</v>
      </c>
      <c r="AM287" s="76">
        <f t="shared" si="258"/>
        <v>8.0227111825518789E-4</v>
      </c>
      <c r="AN287" s="76">
        <f t="shared" si="258"/>
        <v>8.0570905421698468E-4</v>
      </c>
      <c r="AO287" s="76">
        <f t="shared" si="258"/>
        <v>8.0908218581119925E-4</v>
      </c>
      <c r="AP287" s="76">
        <f t="shared" si="258"/>
        <v>8.1247270913522424E-4</v>
      </c>
      <c r="AQ287" s="76">
        <f t="shared" si="258"/>
        <v>8.1591225796262567E-4</v>
      </c>
      <c r="AR287" s="76">
        <f t="shared" si="258"/>
        <v>8.1931811452144959E-4</v>
      </c>
      <c r="AS287" s="76">
        <f t="shared" si="258"/>
        <v>8.226409106438363E-4</v>
      </c>
      <c r="AT287" s="76">
        <f t="shared" si="258"/>
        <v>8.2590626293306177E-4</v>
      </c>
      <c r="AU287" s="76">
        <f t="shared" si="258"/>
        <v>8.2913556225857644E-4</v>
      </c>
      <c r="AV287" s="76">
        <f t="shared" si="258"/>
        <v>8.323235186779921E-4</v>
      </c>
      <c r="AW287" s="76">
        <f t="shared" si="258"/>
        <v>8.354514250111893E-4</v>
      </c>
      <c r="AX287" s="76">
        <f t="shared" ref="AX287:BN287" si="259">AX186*AX223</f>
        <v>8.3851508412486524E-4</v>
      </c>
      <c r="AY287" s="76">
        <f t="shared" si="259"/>
        <v>8.4152662227697452E-4</v>
      </c>
      <c r="AZ287" s="76">
        <f t="shared" si="259"/>
        <v>8.4449613774116366E-4</v>
      </c>
      <c r="BA287" s="76">
        <f t="shared" si="259"/>
        <v>8.4741408277876258E-4</v>
      </c>
      <c r="BB287" s="76">
        <f t="shared" si="259"/>
        <v>8.5026175758302599E-4</v>
      </c>
      <c r="BC287" s="76">
        <f t="shared" si="259"/>
        <v>8.5303313150981216E-4</v>
      </c>
      <c r="BD287" s="76">
        <f t="shared" si="259"/>
        <v>8.5573663884109391E-4</v>
      </c>
      <c r="BE287" s="76">
        <f t="shared" si="259"/>
        <v>8.5838071302004498E-4</v>
      </c>
      <c r="BF287" s="76">
        <f t="shared" si="259"/>
        <v>8.6095917645506357E-4</v>
      </c>
      <c r="BG287" s="76">
        <f t="shared" si="259"/>
        <v>8.6345879331855451E-4</v>
      </c>
      <c r="BH287" s="76">
        <f t="shared" si="259"/>
        <v>8.6587662640032485E-4</v>
      </c>
      <c r="BI287" s="76">
        <f t="shared" si="259"/>
        <v>8.682215481909685E-4</v>
      </c>
      <c r="BJ287" s="76">
        <f t="shared" si="259"/>
        <v>8.6994838873570481E-4</v>
      </c>
      <c r="BK287" s="76">
        <f t="shared" si="259"/>
        <v>8.710904616363879E-4</v>
      </c>
      <c r="BL287" s="76">
        <f t="shared" si="259"/>
        <v>8.7223357740105051E-4</v>
      </c>
      <c r="BM287" s="76">
        <f t="shared" si="259"/>
        <v>8.7337773525683528E-4</v>
      </c>
      <c r="BN287" s="76">
        <f t="shared" si="259"/>
        <v>8.7452293442497357E-4</v>
      </c>
    </row>
    <row r="288" spans="3:66" hidden="1" outlineLevel="1">
      <c r="E288" s="63" t="s">
        <v>288</v>
      </c>
      <c r="K288" s="104" t="str">
        <f t="array" ref="K288">IF(OR(L288:BM288&lt;0,L288:BM288&gt;1),"error","ok")</f>
        <v>ok</v>
      </c>
      <c r="R288" s="127">
        <f t="shared" ref="R288:AW288" si="260">R186*R226*R237</f>
        <v>3.5137568402963858E-2</v>
      </c>
      <c r="S288" s="127">
        <f t="shared" si="260"/>
        <v>3.5507449736588974E-2</v>
      </c>
      <c r="T288" s="127">
        <f t="shared" si="260"/>
        <v>3.5448832967054776E-2</v>
      </c>
      <c r="U288" s="127">
        <f t="shared" si="260"/>
        <v>3.7316510218121574E-2</v>
      </c>
      <c r="V288" s="127">
        <f t="shared" si="260"/>
        <v>3.8793235128801527E-2</v>
      </c>
      <c r="W288" s="127">
        <f t="shared" si="260"/>
        <v>4.0679029106032646E-2</v>
      </c>
      <c r="X288" s="127">
        <f t="shared" si="260"/>
        <v>4.2296076249489209E-2</v>
      </c>
      <c r="Y288" s="127">
        <f t="shared" si="260"/>
        <v>4.4085142604676407E-2</v>
      </c>
      <c r="Z288" s="127">
        <f t="shared" si="260"/>
        <v>4.5369272871890021E-2</v>
      </c>
      <c r="AA288" s="127">
        <f t="shared" si="260"/>
        <v>4.617742042708381E-2</v>
      </c>
      <c r="AB288" s="127">
        <f t="shared" si="260"/>
        <v>4.6734892239114395E-2</v>
      </c>
      <c r="AC288" s="127">
        <f t="shared" si="260"/>
        <v>4.7137125716274583E-2</v>
      </c>
      <c r="AD288" s="127">
        <f t="shared" si="260"/>
        <v>4.748045900788006E-2</v>
      </c>
      <c r="AE288" s="127">
        <f t="shared" si="260"/>
        <v>4.7736986057442532E-2</v>
      </c>
      <c r="AF288" s="127">
        <f t="shared" si="260"/>
        <v>4.8035843829938238E-2</v>
      </c>
      <c r="AG288" s="127">
        <f t="shared" si="260"/>
        <v>4.8384091560273158E-2</v>
      </c>
      <c r="AH288" s="127">
        <f t="shared" si="260"/>
        <v>4.8463468514228183E-2</v>
      </c>
      <c r="AI288" s="127">
        <f t="shared" si="260"/>
        <v>4.8475631436886102E-2</v>
      </c>
      <c r="AJ288" s="127">
        <f t="shared" si="260"/>
        <v>4.8485732776121337E-2</v>
      </c>
      <c r="AK288" s="127">
        <f t="shared" si="260"/>
        <v>4.8493611048076563E-2</v>
      </c>
      <c r="AL288" s="127">
        <f t="shared" si="260"/>
        <v>4.8499538096701489E-2</v>
      </c>
      <c r="AM288" s="127">
        <f t="shared" si="260"/>
        <v>4.8503854992080667E-2</v>
      </c>
      <c r="AN288" s="127">
        <f t="shared" si="260"/>
        <v>4.8506536542865783E-2</v>
      </c>
      <c r="AO288" s="127">
        <f t="shared" si="260"/>
        <v>4.8507283448158349E-2</v>
      </c>
      <c r="AP288" s="127">
        <f t="shared" si="260"/>
        <v>4.850553241649698E-2</v>
      </c>
      <c r="AQ288" s="127">
        <f t="shared" si="260"/>
        <v>4.8501046105407175E-2</v>
      </c>
      <c r="AR288" s="127">
        <f t="shared" si="260"/>
        <v>4.8494411782091483E-2</v>
      </c>
      <c r="AS288" s="127">
        <f t="shared" si="260"/>
        <v>4.8486031435882357E-2</v>
      </c>
      <c r="AT288" s="127">
        <f t="shared" si="260"/>
        <v>4.847576301937026E-2</v>
      </c>
      <c r="AU288" s="127">
        <f t="shared" si="260"/>
        <v>4.8463464528345448E-2</v>
      </c>
      <c r="AV288" s="127">
        <f t="shared" si="260"/>
        <v>4.8449200408400075E-2</v>
      </c>
      <c r="AW288" s="127">
        <f t="shared" si="260"/>
        <v>4.8433178449859171E-2</v>
      </c>
      <c r="AX288" s="127">
        <f t="shared" ref="AX288:BN288" si="261">AX186*AX226*AX237</f>
        <v>4.8415517109245819E-2</v>
      </c>
      <c r="AY288" s="127">
        <f t="shared" si="261"/>
        <v>4.8396186939674408E-2</v>
      </c>
      <c r="AZ288" s="127">
        <f t="shared" si="261"/>
        <v>4.837514350093939E-2</v>
      </c>
      <c r="BA288" s="127">
        <f t="shared" si="261"/>
        <v>4.8352498680719495E-2</v>
      </c>
      <c r="BB288" s="127">
        <f t="shared" si="261"/>
        <v>4.8328465335535212E-2</v>
      </c>
      <c r="BC288" s="127">
        <f t="shared" si="261"/>
        <v>4.8303167242455272E-2</v>
      </c>
      <c r="BD288" s="127">
        <f t="shared" si="261"/>
        <v>4.8276594353757127E-2</v>
      </c>
      <c r="BE288" s="127">
        <f t="shared" si="261"/>
        <v>4.824871376811201E-2</v>
      </c>
      <c r="BF288" s="127">
        <f t="shared" si="261"/>
        <v>4.8219608887239064E-2</v>
      </c>
      <c r="BG288" s="127">
        <f t="shared" si="261"/>
        <v>4.8189431876493896E-2</v>
      </c>
      <c r="BH288" s="127">
        <f t="shared" si="261"/>
        <v>4.8158249975717271E-2</v>
      </c>
      <c r="BI288" s="127">
        <f t="shared" si="261"/>
        <v>4.8126018950900816E-2</v>
      </c>
      <c r="BJ288" s="127">
        <f t="shared" si="261"/>
        <v>4.8101251646725372E-2</v>
      </c>
      <c r="BK288" s="127">
        <f t="shared" si="261"/>
        <v>4.8084511181433677E-2</v>
      </c>
      <c r="BL288" s="127">
        <f t="shared" si="261"/>
        <v>4.8067708471294081E-2</v>
      </c>
      <c r="BM288" s="127">
        <f t="shared" si="261"/>
        <v>4.8050843564854853E-2</v>
      </c>
      <c r="BN288" s="127">
        <f t="shared" si="261"/>
        <v>4.8033916510999954E-2</v>
      </c>
    </row>
    <row r="289" spans="4:66" hidden="1" outlineLevel="1">
      <c r="E289" s="63" t="s">
        <v>289</v>
      </c>
      <c r="K289" s="104" t="str">
        <f t="array" ref="K289">IF(OR(L289:BM289&lt;0,L289:BM289&gt;1),"error","ok")</f>
        <v>ok</v>
      </c>
      <c r="R289" s="76">
        <f t="shared" ref="R289:AW289" si="262">R186*R226*R234*R265</f>
        <v>0</v>
      </c>
      <c r="S289" s="76">
        <f t="shared" si="262"/>
        <v>9.9833778126844686E-2</v>
      </c>
      <c r="T289" s="76">
        <f t="shared" si="262"/>
        <v>0.14823378209344451</v>
      </c>
      <c r="U289" s="76">
        <f t="shared" si="262"/>
        <v>0.16810101691175278</v>
      </c>
      <c r="V289" s="76">
        <f t="shared" si="262"/>
        <v>0.17112875662882968</v>
      </c>
      <c r="W289" s="76">
        <f t="shared" si="262"/>
        <v>0.156406523028818</v>
      </c>
      <c r="X289" s="76">
        <f t="shared" si="262"/>
        <v>0.13659287014547755</v>
      </c>
      <c r="Y289" s="76">
        <f t="shared" si="262"/>
        <v>0.12241059326585427</v>
      </c>
      <c r="Z289" s="76">
        <f t="shared" si="262"/>
        <v>0.11112507391029905</v>
      </c>
      <c r="AA289" s="76">
        <f t="shared" si="262"/>
        <v>0.10272118728288736</v>
      </c>
      <c r="AB289" s="76">
        <f t="shared" si="262"/>
        <v>9.621089920304296E-2</v>
      </c>
      <c r="AC289" s="76">
        <f t="shared" si="262"/>
        <v>9.098252454969924E-2</v>
      </c>
      <c r="AD289" s="76">
        <f t="shared" si="262"/>
        <v>8.6585608958602664E-2</v>
      </c>
      <c r="AE289" s="76">
        <f t="shared" si="262"/>
        <v>8.3250956797120593E-2</v>
      </c>
      <c r="AF289" s="76">
        <f t="shared" si="262"/>
        <v>8.0273234205782806E-2</v>
      </c>
      <c r="AG289" s="76">
        <f t="shared" si="262"/>
        <v>7.7603301775176117E-2</v>
      </c>
      <c r="AH289" s="76">
        <f t="shared" si="262"/>
        <v>7.7609048773865277E-2</v>
      </c>
      <c r="AI289" s="76">
        <f t="shared" si="262"/>
        <v>7.8061322263403815E-2</v>
      </c>
      <c r="AJ289" s="76">
        <f t="shared" si="262"/>
        <v>7.8511764532123565E-2</v>
      </c>
      <c r="AK289" s="76">
        <f t="shared" si="262"/>
        <v>7.8962472463531858E-2</v>
      </c>
      <c r="AL289" s="76">
        <f t="shared" si="262"/>
        <v>7.9407173679641674E-2</v>
      </c>
      <c r="AM289" s="76">
        <f t="shared" si="262"/>
        <v>7.9838912611204793E-2</v>
      </c>
      <c r="AN289" s="76">
        <f t="shared" si="262"/>
        <v>8.0258302446801974E-2</v>
      </c>
      <c r="AO289" s="76">
        <f t="shared" si="262"/>
        <v>8.0671013544745623E-2</v>
      </c>
      <c r="AP289" s="76">
        <f t="shared" si="262"/>
        <v>8.1087195496979445E-2</v>
      </c>
      <c r="AQ289" s="76">
        <f t="shared" si="262"/>
        <v>8.151071157718269E-2</v>
      </c>
      <c r="AR289" s="76">
        <f t="shared" si="262"/>
        <v>8.1931098681505082E-2</v>
      </c>
      <c r="AS289" s="76">
        <f t="shared" si="262"/>
        <v>8.2342084578717417E-2</v>
      </c>
      <c r="AT289" s="76">
        <f t="shared" si="262"/>
        <v>8.2746831648601332E-2</v>
      </c>
      <c r="AU289" s="76">
        <f t="shared" si="262"/>
        <v>8.3147994831318392E-2</v>
      </c>
      <c r="AV289" s="76">
        <f t="shared" si="262"/>
        <v>8.3544881092953258E-2</v>
      </c>
      <c r="AW289" s="76">
        <f t="shared" si="262"/>
        <v>8.3935100128107343E-2</v>
      </c>
      <c r="AX289" s="76">
        <f t="shared" ref="AX289:BN289" si="263">AX186*AX226*AX234*AX265</f>
        <v>8.4318081850501242E-2</v>
      </c>
      <c r="AY289" s="76">
        <f t="shared" si="263"/>
        <v>8.4695320446968883E-2</v>
      </c>
      <c r="AZ289" s="76">
        <f t="shared" si="263"/>
        <v>8.5068068743525613E-2</v>
      </c>
      <c r="BA289" s="76">
        <f t="shared" si="263"/>
        <v>8.5435108084883998E-2</v>
      </c>
      <c r="BB289" s="76">
        <f t="shared" si="263"/>
        <v>8.5794057945584493E-2</v>
      </c>
      <c r="BC289" s="76">
        <f t="shared" si="263"/>
        <v>8.6144128572768069E-2</v>
      </c>
      <c r="BD289" s="76">
        <f t="shared" si="263"/>
        <v>8.6486358553086576E-2</v>
      </c>
      <c r="BE289" s="76">
        <f t="shared" si="263"/>
        <v>8.6821795488850995E-2</v>
      </c>
      <c r="BF289" s="76">
        <f t="shared" si="263"/>
        <v>8.7149648120319764E-2</v>
      </c>
      <c r="BG289" s="76">
        <f t="shared" si="263"/>
        <v>8.7468232078119504E-2</v>
      </c>
      <c r="BH289" s="76">
        <f t="shared" si="263"/>
        <v>8.777716051520297E-2</v>
      </c>
      <c r="BI289" s="76">
        <f t="shared" si="263"/>
        <v>8.807753986788476E-2</v>
      </c>
      <c r="BJ289" s="76">
        <f t="shared" si="263"/>
        <v>8.8299141945955589E-2</v>
      </c>
      <c r="BK289" s="76">
        <f t="shared" si="263"/>
        <v>8.8445840699381634E-2</v>
      </c>
      <c r="BL289" s="76">
        <f t="shared" si="263"/>
        <v>8.8592691633443618E-2</v>
      </c>
      <c r="BM289" s="76">
        <f t="shared" si="263"/>
        <v>8.8739694594085108E-2</v>
      </c>
      <c r="BN289" s="76">
        <f t="shared" si="263"/>
        <v>8.8886849438745433E-2</v>
      </c>
    </row>
    <row r="290" spans="4:66" hidden="1" outlineLevel="1">
      <c r="E290" s="63" t="s">
        <v>290</v>
      </c>
      <c r="K290" s="104" t="str">
        <f t="array" ref="K290">IF(OR(L290:BM290&lt;0,L290:BM290&gt;1),"error","ok")</f>
        <v>ok</v>
      </c>
      <c r="R290" s="76">
        <f t="shared" ref="R290:AW290" si="264">R186*R226*R234*R259</f>
        <v>0.70480761718562268</v>
      </c>
      <c r="S290" s="76">
        <f t="shared" si="264"/>
        <v>0.53318116462804077</v>
      </c>
      <c r="T290" s="76">
        <f t="shared" si="264"/>
        <v>0.40144824295645032</v>
      </c>
      <c r="U290" s="76">
        <f t="shared" si="264"/>
        <v>0.32102201809067016</v>
      </c>
      <c r="V290" s="76">
        <f t="shared" si="264"/>
        <v>0.27380601060612753</v>
      </c>
      <c r="W290" s="76">
        <f t="shared" si="264"/>
        <v>0.23918804985831657</v>
      </c>
      <c r="X290" s="76">
        <f t="shared" si="264"/>
        <v>0.21166019993775487</v>
      </c>
      <c r="Y290" s="76">
        <f t="shared" si="264"/>
        <v>0.19140680217323494</v>
      </c>
      <c r="Z290" s="76">
        <f t="shared" si="264"/>
        <v>0.17484492479799771</v>
      </c>
      <c r="AA290" s="76">
        <f t="shared" si="264"/>
        <v>0.16231747837818256</v>
      </c>
      <c r="AB290" s="76">
        <f t="shared" si="264"/>
        <v>0.15248166850558281</v>
      </c>
      <c r="AC290" s="76">
        <f t="shared" si="264"/>
        <v>0.14449151391902715</v>
      </c>
      <c r="AD290" s="76">
        <f t="shared" si="264"/>
        <v>0.13770409714004095</v>
      </c>
      <c r="AE290" s="76">
        <f t="shared" si="264"/>
        <v>0.13253103113609857</v>
      </c>
      <c r="AF290" s="76">
        <f t="shared" si="264"/>
        <v>0.12787778258289242</v>
      </c>
      <c r="AG290" s="76">
        <f t="shared" si="264"/>
        <v>0.12368290366946548</v>
      </c>
      <c r="AH290" s="76">
        <f t="shared" si="264"/>
        <v>0.12373256857210506</v>
      </c>
      <c r="AI290" s="76">
        <f t="shared" si="264"/>
        <v>0.12448188299611049</v>
      </c>
      <c r="AJ290" s="76">
        <f t="shared" si="264"/>
        <v>0.1252198932360486</v>
      </c>
      <c r="AK290" s="76">
        <f t="shared" si="264"/>
        <v>0.12595247825070716</v>
      </c>
      <c r="AL290" s="76">
        <f t="shared" si="264"/>
        <v>0.12667140133750848</v>
      </c>
      <c r="AM290" s="76">
        <f t="shared" si="264"/>
        <v>0.12736679882398366</v>
      </c>
      <c r="AN290" s="76">
        <f t="shared" si="264"/>
        <v>0.12804050802123709</v>
      </c>
      <c r="AO290" s="76">
        <f t="shared" si="264"/>
        <v>0.12870217536881076</v>
      </c>
      <c r="AP290" s="76">
        <f t="shared" si="264"/>
        <v>0.12936841310178965</v>
      </c>
      <c r="AQ290" s="76">
        <f t="shared" si="264"/>
        <v>0.13004567798836952</v>
      </c>
      <c r="AR290" s="76">
        <f t="shared" si="264"/>
        <v>0.13071748105519693</v>
      </c>
      <c r="AS290" s="76">
        <f t="shared" si="264"/>
        <v>0.1313739573238529</v>
      </c>
      <c r="AT290" s="76">
        <f t="shared" si="264"/>
        <v>0.13202025129598216</v>
      </c>
      <c r="AU290" s="76">
        <f t="shared" si="264"/>
        <v>0.13266066799259058</v>
      </c>
      <c r="AV290" s="76">
        <f t="shared" si="264"/>
        <v>0.13329414992750135</v>
      </c>
      <c r="AW290" s="76">
        <f t="shared" si="264"/>
        <v>0.13391691703679398</v>
      </c>
      <c r="AX290" s="76">
        <f t="shared" ref="AX290:BN290" si="265">AX186*AX226*AX234*AX259</f>
        <v>0.13452808318907039</v>
      </c>
      <c r="AY290" s="76">
        <f t="shared" si="265"/>
        <v>0.13513004867216843</v>
      </c>
      <c r="AZ290" s="76">
        <f t="shared" si="265"/>
        <v>0.13572482374434627</v>
      </c>
      <c r="BA290" s="76">
        <f t="shared" si="265"/>
        <v>0.13631047200231941</v>
      </c>
      <c r="BB290" s="76">
        <f t="shared" si="265"/>
        <v>0.13688320088616363</v>
      </c>
      <c r="BC290" s="76">
        <f t="shared" si="265"/>
        <v>0.13744175421173638</v>
      </c>
      <c r="BD290" s="76">
        <f t="shared" si="265"/>
        <v>0.1379877917165992</v>
      </c>
      <c r="BE290" s="76">
        <f t="shared" si="265"/>
        <v>0.13852298670890828</v>
      </c>
      <c r="BF290" s="76">
        <f t="shared" si="265"/>
        <v>0.13904607804987937</v>
      </c>
      <c r="BG290" s="76">
        <f t="shared" si="265"/>
        <v>0.13955437926027117</v>
      </c>
      <c r="BH290" s="76">
        <f t="shared" si="265"/>
        <v>0.14004727376408757</v>
      </c>
      <c r="BI290" s="76">
        <f t="shared" si="265"/>
        <v>0.14052652730667148</v>
      </c>
      <c r="BJ290" s="76">
        <f t="shared" si="265"/>
        <v>0.14088009206347823</v>
      </c>
      <c r="BK290" s="76">
        <f t="shared" si="265"/>
        <v>0.14111414908091435</v>
      </c>
      <c r="BL290" s="76">
        <f t="shared" si="265"/>
        <v>0.14134844855679923</v>
      </c>
      <c r="BM290" s="76">
        <f t="shared" si="265"/>
        <v>0.1415829903503065</v>
      </c>
      <c r="BN290" s="76">
        <f t="shared" si="265"/>
        <v>0.14181777430689443</v>
      </c>
    </row>
    <row r="291" spans="4:66" hidden="1" outlineLevel="1">
      <c r="E291" s="74" t="s">
        <v>295</v>
      </c>
      <c r="K291" s="104" t="str">
        <f t="array" ref="K291">IF(AND(R291:BM291=1),"ok","error")</f>
        <v>ok</v>
      </c>
      <c r="R291" s="206">
        <f>SUM(R277:R290)</f>
        <v>0.99999999999999978</v>
      </c>
      <c r="S291" s="206">
        <f t="shared" ref="S291:BM291" si="266">SUM(S277:S290)</f>
        <v>1</v>
      </c>
      <c r="T291" s="206">
        <f t="shared" si="266"/>
        <v>1</v>
      </c>
      <c r="U291" s="206">
        <f t="shared" si="266"/>
        <v>1</v>
      </c>
      <c r="V291" s="206">
        <f t="shared" si="266"/>
        <v>1.0000000000000002</v>
      </c>
      <c r="W291" s="206">
        <f t="shared" si="266"/>
        <v>0.99999999999999989</v>
      </c>
      <c r="X291" s="206">
        <f t="shared" si="266"/>
        <v>0.99999999999999989</v>
      </c>
      <c r="Y291" s="206">
        <f t="shared" si="266"/>
        <v>0.99999999999999989</v>
      </c>
      <c r="Z291" s="206">
        <f t="shared" si="266"/>
        <v>0.99999999999999989</v>
      </c>
      <c r="AA291" s="206">
        <f t="shared" si="266"/>
        <v>1</v>
      </c>
      <c r="AB291" s="206">
        <f t="shared" si="266"/>
        <v>1</v>
      </c>
      <c r="AC291" s="206">
        <f t="shared" si="266"/>
        <v>1</v>
      </c>
      <c r="AD291" s="206">
        <f t="shared" si="266"/>
        <v>0.99999999999999989</v>
      </c>
      <c r="AE291" s="206">
        <f t="shared" si="266"/>
        <v>1.0000000000000002</v>
      </c>
      <c r="AF291" s="206">
        <f t="shared" si="266"/>
        <v>0.99999999999999989</v>
      </c>
      <c r="AG291" s="206">
        <f t="shared" si="266"/>
        <v>0.99999999999999989</v>
      </c>
      <c r="AH291" s="206">
        <f t="shared" si="266"/>
        <v>1.0000000000000002</v>
      </c>
      <c r="AI291" s="206">
        <f t="shared" si="266"/>
        <v>1</v>
      </c>
      <c r="AJ291" s="206">
        <f t="shared" si="266"/>
        <v>1.0000000000000002</v>
      </c>
      <c r="AK291" s="206">
        <f t="shared" si="266"/>
        <v>1.0000000000000002</v>
      </c>
      <c r="AL291" s="206">
        <f t="shared" si="266"/>
        <v>1</v>
      </c>
      <c r="AM291" s="206">
        <f t="shared" si="266"/>
        <v>1</v>
      </c>
      <c r="AN291" s="206">
        <f t="shared" si="266"/>
        <v>0.99999999999999989</v>
      </c>
      <c r="AO291" s="206">
        <f t="shared" si="266"/>
        <v>1</v>
      </c>
      <c r="AP291" s="206">
        <f t="shared" si="266"/>
        <v>1.0000000000000002</v>
      </c>
      <c r="AQ291" s="206">
        <f t="shared" si="266"/>
        <v>1</v>
      </c>
      <c r="AR291" s="206">
        <f t="shared" si="266"/>
        <v>1</v>
      </c>
      <c r="AS291" s="206">
        <f t="shared" si="266"/>
        <v>1</v>
      </c>
      <c r="AT291" s="206">
        <f t="shared" si="266"/>
        <v>1</v>
      </c>
      <c r="AU291" s="206">
        <f t="shared" si="266"/>
        <v>1.0000000000000002</v>
      </c>
      <c r="AV291" s="206">
        <f t="shared" si="266"/>
        <v>1.0000000000000002</v>
      </c>
      <c r="AW291" s="206">
        <f t="shared" si="266"/>
        <v>1</v>
      </c>
      <c r="AX291" s="206">
        <f t="shared" si="266"/>
        <v>1</v>
      </c>
      <c r="AY291" s="206">
        <f t="shared" si="266"/>
        <v>1</v>
      </c>
      <c r="AZ291" s="206">
        <f t="shared" si="266"/>
        <v>1</v>
      </c>
      <c r="BA291" s="206">
        <f t="shared" si="266"/>
        <v>0.99999999999999989</v>
      </c>
      <c r="BB291" s="206">
        <f t="shared" si="266"/>
        <v>1.0000000000000002</v>
      </c>
      <c r="BC291" s="206">
        <f t="shared" si="266"/>
        <v>1.0000000000000002</v>
      </c>
      <c r="BD291" s="206">
        <f t="shared" si="266"/>
        <v>1.0000000000000002</v>
      </c>
      <c r="BE291" s="206">
        <f t="shared" si="266"/>
        <v>0.99999999999999989</v>
      </c>
      <c r="BF291" s="206">
        <f t="shared" si="266"/>
        <v>1.0000000000000002</v>
      </c>
      <c r="BG291" s="206">
        <f t="shared" si="266"/>
        <v>1</v>
      </c>
      <c r="BH291" s="206">
        <f t="shared" si="266"/>
        <v>1.0000000000000002</v>
      </c>
      <c r="BI291" s="206">
        <f t="shared" si="266"/>
        <v>1</v>
      </c>
      <c r="BJ291" s="206">
        <f t="shared" si="266"/>
        <v>1</v>
      </c>
      <c r="BK291" s="206">
        <f t="shared" si="266"/>
        <v>1</v>
      </c>
      <c r="BL291" s="206">
        <f t="shared" si="266"/>
        <v>1</v>
      </c>
      <c r="BM291" s="206">
        <f t="shared" si="266"/>
        <v>1.0000000000000002</v>
      </c>
      <c r="BN291" s="206">
        <f>SUM(BN277:BN290)</f>
        <v>1.0000000000000002</v>
      </c>
    </row>
    <row r="292" spans="4:66" hidden="1" outlineLevel="1">
      <c r="D292" s="69"/>
    </row>
    <row r="293" spans="4:66" hidden="1" outlineLevel="1">
      <c r="D293" s="78" t="s">
        <v>279</v>
      </c>
    </row>
    <row r="294" spans="4:66" hidden="1" outlineLevel="1">
      <c r="E294" s="78" t="s">
        <v>280</v>
      </c>
    </row>
    <row r="295" spans="4:66" hidden="1" outlineLevel="1">
      <c r="E295" s="83" t="s">
        <v>275</v>
      </c>
      <c r="J295" t="s">
        <v>156</v>
      </c>
      <c r="R295" s="207">
        <f t="shared" ref="R295:BM295" si="267">R278*R$308</f>
        <v>17611513854</v>
      </c>
      <c r="S295" s="207">
        <f t="shared" si="267"/>
        <v>16712193544</v>
      </c>
      <c r="T295" s="207">
        <f t="shared" si="267"/>
        <v>14959564746</v>
      </c>
      <c r="U295" s="207">
        <f t="shared" si="267"/>
        <v>14228291997.999998</v>
      </c>
      <c r="V295" s="207">
        <f t="shared" si="267"/>
        <v>14875302613</v>
      </c>
      <c r="W295" s="207">
        <f t="shared" si="267"/>
        <v>18103635581</v>
      </c>
      <c r="X295" s="207">
        <f t="shared" si="267"/>
        <v>23462166380.947029</v>
      </c>
      <c r="Y295" s="207">
        <f t="shared" si="267"/>
        <v>26451296710.470806</v>
      </c>
      <c r="Z295" s="207">
        <f t="shared" si="267"/>
        <v>29424479205.798939</v>
      </c>
      <c r="AA295" s="207">
        <f t="shared" si="267"/>
        <v>32290486603.782703</v>
      </c>
      <c r="AB295" s="207">
        <f t="shared" si="267"/>
        <v>34951291971.621979</v>
      </c>
      <c r="AC295" s="207">
        <f t="shared" si="267"/>
        <v>37307084030.332542</v>
      </c>
      <c r="AD295" s="207">
        <f t="shared" si="267"/>
        <v>39262055267.146149</v>
      </c>
      <c r="AE295" s="207">
        <f t="shared" si="267"/>
        <v>40730540361.695198</v>
      </c>
      <c r="AF295" s="207">
        <f t="shared" si="267"/>
        <v>41642991843.646301</v>
      </c>
      <c r="AG295" s="207">
        <f t="shared" si="267"/>
        <v>41951239318.589691</v>
      </c>
      <c r="AH295" s="207">
        <f t="shared" si="267"/>
        <v>41951239318.589691</v>
      </c>
      <c r="AI295" s="207">
        <f t="shared" si="267"/>
        <v>41951239318.589691</v>
      </c>
      <c r="AJ295" s="207">
        <f t="shared" si="267"/>
        <v>41951239318.589691</v>
      </c>
      <c r="AK295" s="207">
        <f t="shared" si="267"/>
        <v>41951239318.589691</v>
      </c>
      <c r="AL295" s="207">
        <f t="shared" si="267"/>
        <v>41951239318.589691</v>
      </c>
      <c r="AM295" s="207">
        <f t="shared" si="267"/>
        <v>41951239318.589691</v>
      </c>
      <c r="AN295" s="207">
        <f t="shared" si="267"/>
        <v>41951239318.589691</v>
      </c>
      <c r="AO295" s="207">
        <f t="shared" si="267"/>
        <v>41951239318.589691</v>
      </c>
      <c r="AP295" s="207">
        <f t="shared" si="267"/>
        <v>41951239318.589691</v>
      </c>
      <c r="AQ295" s="207">
        <f t="shared" si="267"/>
        <v>41951239318.589691</v>
      </c>
      <c r="AR295" s="207">
        <f t="shared" si="267"/>
        <v>41951239318.589691</v>
      </c>
      <c r="AS295" s="207">
        <f t="shared" si="267"/>
        <v>41951239318.589691</v>
      </c>
      <c r="AT295" s="207">
        <f t="shared" si="267"/>
        <v>41951239318.589691</v>
      </c>
      <c r="AU295" s="207">
        <f t="shared" si="267"/>
        <v>41951239318.589691</v>
      </c>
      <c r="AV295" s="207">
        <f t="shared" si="267"/>
        <v>41951239318.589691</v>
      </c>
      <c r="AW295" s="207">
        <f t="shared" si="267"/>
        <v>41951239318.589691</v>
      </c>
      <c r="AX295" s="207">
        <f t="shared" si="267"/>
        <v>41951239318.589691</v>
      </c>
      <c r="AY295" s="207">
        <f t="shared" si="267"/>
        <v>41951239318.589691</v>
      </c>
      <c r="AZ295" s="207">
        <f t="shared" si="267"/>
        <v>41951239318.589691</v>
      </c>
      <c r="BA295" s="207">
        <f t="shared" si="267"/>
        <v>41951239318.589691</v>
      </c>
      <c r="BB295" s="207">
        <f t="shared" si="267"/>
        <v>41951239318.589691</v>
      </c>
      <c r="BC295" s="207">
        <f t="shared" si="267"/>
        <v>41951239318.589691</v>
      </c>
      <c r="BD295" s="207">
        <f t="shared" si="267"/>
        <v>41951239318.589691</v>
      </c>
      <c r="BE295" s="207">
        <f t="shared" si="267"/>
        <v>41951239318.589691</v>
      </c>
      <c r="BF295" s="207">
        <f t="shared" si="267"/>
        <v>41951239318.589691</v>
      </c>
      <c r="BG295" s="207">
        <f t="shared" si="267"/>
        <v>41951239318.589691</v>
      </c>
      <c r="BH295" s="207">
        <f t="shared" si="267"/>
        <v>41951239318.589691</v>
      </c>
      <c r="BI295" s="207">
        <f t="shared" si="267"/>
        <v>41951239318.589691</v>
      </c>
      <c r="BJ295" s="207">
        <f t="shared" si="267"/>
        <v>41951239318.589691</v>
      </c>
      <c r="BK295" s="207">
        <f t="shared" si="267"/>
        <v>41951239318.589691</v>
      </c>
      <c r="BL295" s="207">
        <f t="shared" si="267"/>
        <v>41951239318.589691</v>
      </c>
      <c r="BM295" s="207">
        <f t="shared" si="267"/>
        <v>41951239318.589691</v>
      </c>
      <c r="BN295" s="207">
        <f>BN278*BN$308</f>
        <v>41951239318.589691</v>
      </c>
    </row>
    <row r="296" spans="4:66" hidden="1" outlineLevel="1">
      <c r="E296" s="83" t="s">
        <v>274</v>
      </c>
      <c r="J296" t="s">
        <v>156</v>
      </c>
      <c r="R296" s="207">
        <f t="shared" ref="R296:BM296" si="268">R279*R$308</f>
        <v>880575692.70000017</v>
      </c>
      <c r="S296" s="207">
        <f t="shared" si="268"/>
        <v>835609677.20000005</v>
      </c>
      <c r="T296" s="207">
        <f t="shared" si="268"/>
        <v>747978237.30000007</v>
      </c>
      <c r="U296" s="207">
        <f t="shared" si="268"/>
        <v>711414599.9000001</v>
      </c>
      <c r="V296" s="207">
        <f t="shared" si="268"/>
        <v>743765130.6500001</v>
      </c>
      <c r="W296" s="207">
        <f t="shared" si="268"/>
        <v>905181779.04999995</v>
      </c>
      <c r="X296" s="207">
        <f t="shared" si="268"/>
        <v>1173108319.0473516</v>
      </c>
      <c r="Y296" s="207">
        <f t="shared" si="268"/>
        <v>1322564835.5235405</v>
      </c>
      <c r="Z296" s="207">
        <f t="shared" si="268"/>
        <v>1471223960.289947</v>
      </c>
      <c r="AA296" s="207">
        <f t="shared" si="268"/>
        <v>1614524330.1891353</v>
      </c>
      <c r="AB296" s="207">
        <f t="shared" si="268"/>
        <v>1747564598.581099</v>
      </c>
      <c r="AC296" s="207">
        <f t="shared" si="268"/>
        <v>1865354201.5166273</v>
      </c>
      <c r="AD296" s="207">
        <f t="shared" si="268"/>
        <v>1963102763.3573074</v>
      </c>
      <c r="AE296" s="207">
        <f t="shared" si="268"/>
        <v>2036527018.0847597</v>
      </c>
      <c r="AF296" s="207">
        <f t="shared" si="268"/>
        <v>2082149592.1823151</v>
      </c>
      <c r="AG296" s="207">
        <f t="shared" si="268"/>
        <v>2097561965.9294846</v>
      </c>
      <c r="AH296" s="207">
        <f t="shared" si="268"/>
        <v>2097561965.9294844</v>
      </c>
      <c r="AI296" s="207">
        <f t="shared" si="268"/>
        <v>2097561965.9294848</v>
      </c>
      <c r="AJ296" s="207">
        <f t="shared" si="268"/>
        <v>2097561965.9294846</v>
      </c>
      <c r="AK296" s="207">
        <f t="shared" si="268"/>
        <v>2097561965.9294846</v>
      </c>
      <c r="AL296" s="207">
        <f t="shared" si="268"/>
        <v>2097561965.9294846</v>
      </c>
      <c r="AM296" s="207">
        <f t="shared" si="268"/>
        <v>2097561965.9294846</v>
      </c>
      <c r="AN296" s="207">
        <f t="shared" si="268"/>
        <v>2097561965.9294846</v>
      </c>
      <c r="AO296" s="207">
        <f t="shared" si="268"/>
        <v>2097561965.9294846</v>
      </c>
      <c r="AP296" s="207">
        <f t="shared" si="268"/>
        <v>2097561965.9294846</v>
      </c>
      <c r="AQ296" s="207">
        <f t="shared" si="268"/>
        <v>2097561965.9294846</v>
      </c>
      <c r="AR296" s="207">
        <f t="shared" si="268"/>
        <v>2097561965.9294846</v>
      </c>
      <c r="AS296" s="207">
        <f t="shared" si="268"/>
        <v>2097561965.9294846</v>
      </c>
      <c r="AT296" s="207">
        <f t="shared" si="268"/>
        <v>2097561965.9294844</v>
      </c>
      <c r="AU296" s="207">
        <f t="shared" si="268"/>
        <v>2097561965.9294846</v>
      </c>
      <c r="AV296" s="207">
        <f t="shared" si="268"/>
        <v>2097561965.9294844</v>
      </c>
      <c r="AW296" s="207">
        <f t="shared" si="268"/>
        <v>2097561965.9294848</v>
      </c>
      <c r="AX296" s="207">
        <f t="shared" si="268"/>
        <v>2097561965.9294846</v>
      </c>
      <c r="AY296" s="207">
        <f t="shared" si="268"/>
        <v>2097561965.9294846</v>
      </c>
      <c r="AZ296" s="207">
        <f t="shared" si="268"/>
        <v>2097561965.9294844</v>
      </c>
      <c r="BA296" s="207">
        <f t="shared" si="268"/>
        <v>2097561965.9294846</v>
      </c>
      <c r="BB296" s="207">
        <f t="shared" si="268"/>
        <v>2097561965.9294846</v>
      </c>
      <c r="BC296" s="207">
        <f t="shared" si="268"/>
        <v>2097561965.9294846</v>
      </c>
      <c r="BD296" s="207">
        <f t="shared" si="268"/>
        <v>2097561965.9294846</v>
      </c>
      <c r="BE296" s="207">
        <f t="shared" si="268"/>
        <v>2097561965.9294846</v>
      </c>
      <c r="BF296" s="207">
        <f t="shared" si="268"/>
        <v>2097561965.9294846</v>
      </c>
      <c r="BG296" s="207">
        <f t="shared" si="268"/>
        <v>2097561965.9294846</v>
      </c>
      <c r="BH296" s="207">
        <f t="shared" si="268"/>
        <v>2097561965.9294846</v>
      </c>
      <c r="BI296" s="207">
        <f t="shared" si="268"/>
        <v>2097561965.9294848</v>
      </c>
      <c r="BJ296" s="207">
        <f t="shared" si="268"/>
        <v>2097561965.9294846</v>
      </c>
      <c r="BK296" s="207">
        <f t="shared" si="268"/>
        <v>2097561965.9294848</v>
      </c>
      <c r="BL296" s="207">
        <f t="shared" si="268"/>
        <v>2097561965.9294846</v>
      </c>
      <c r="BM296" s="207">
        <f t="shared" si="268"/>
        <v>2097561965.9294844</v>
      </c>
      <c r="BN296" s="207">
        <f>BN279*BN$308</f>
        <v>2097561965.9294846</v>
      </c>
    </row>
    <row r="297" spans="4:66" hidden="1" outlineLevel="1">
      <c r="E297" s="74" t="s">
        <v>281</v>
      </c>
      <c r="Z297" s="50"/>
    </row>
    <row r="298" spans="4:66" hidden="1" outlineLevel="1">
      <c r="E298" s="63" t="s">
        <v>282</v>
      </c>
      <c r="J298" t="s">
        <v>156</v>
      </c>
      <c r="R298" s="208">
        <f t="shared" ref="R298:BM298" si="269">R281*R$308</f>
        <v>195051523.40708646</v>
      </c>
      <c r="S298" s="208">
        <f t="shared" si="269"/>
        <v>309957172.14711851</v>
      </c>
      <c r="T298" s="208">
        <f t="shared" si="269"/>
        <v>460205953.4904291</v>
      </c>
      <c r="U298" s="208">
        <f t="shared" si="269"/>
        <v>564223643.00632787</v>
      </c>
      <c r="V298" s="208">
        <f t="shared" si="269"/>
        <v>367590189.98173726</v>
      </c>
      <c r="W298" s="208">
        <f t="shared" si="269"/>
        <v>428954196.37949711</v>
      </c>
      <c r="X298" s="208">
        <f t="shared" si="269"/>
        <v>491842136.4770875</v>
      </c>
      <c r="Y298" s="208">
        <f t="shared" si="269"/>
        <v>560963595.38763916</v>
      </c>
      <c r="Z298" s="208">
        <f t="shared" si="269"/>
        <v>627690107.89180756</v>
      </c>
      <c r="AA298" s="208">
        <f t="shared" si="269"/>
        <v>686261353.49552166</v>
      </c>
      <c r="AB298" s="208">
        <f t="shared" si="269"/>
        <v>740431844.05881786</v>
      </c>
      <c r="AC298" s="208">
        <f t="shared" si="269"/>
        <v>788732873.36717677</v>
      </c>
      <c r="AD298" s="208">
        <f t="shared" si="269"/>
        <v>833848302.16798007</v>
      </c>
      <c r="AE298" s="208">
        <f t="shared" si="269"/>
        <v>870921653.78973222</v>
      </c>
      <c r="AF298" s="208">
        <f t="shared" si="269"/>
        <v>907767429.03278327</v>
      </c>
      <c r="AG298" s="208">
        <f t="shared" si="269"/>
        <v>944455943.87397373</v>
      </c>
      <c r="AH298" s="208">
        <f t="shared" si="269"/>
        <v>955866269.52294528</v>
      </c>
      <c r="AI298" s="208">
        <f t="shared" si="269"/>
        <v>960666330.23294914</v>
      </c>
      <c r="AJ298" s="208">
        <f t="shared" si="269"/>
        <v>965257275.37522173</v>
      </c>
      <c r="AK298" s="208">
        <f t="shared" si="269"/>
        <v>969628361.80239689</v>
      </c>
      <c r="AL298" s="208">
        <f t="shared" si="269"/>
        <v>973771148.1783402</v>
      </c>
      <c r="AM298" s="208">
        <f t="shared" si="269"/>
        <v>977676917.43975186</v>
      </c>
      <c r="AN298" s="208">
        <f t="shared" si="269"/>
        <v>981336209.08119392</v>
      </c>
      <c r="AO298" s="208">
        <f t="shared" si="269"/>
        <v>984739301.16702652</v>
      </c>
      <c r="AP298" s="208">
        <f t="shared" si="269"/>
        <v>987877170.27043152</v>
      </c>
      <c r="AQ298" s="208">
        <f t="shared" si="269"/>
        <v>990743883.15127563</v>
      </c>
      <c r="AR298" s="208">
        <f t="shared" si="269"/>
        <v>993338059.13130474</v>
      </c>
      <c r="AS298" s="208">
        <f t="shared" si="269"/>
        <v>995660351.78602326</v>
      </c>
      <c r="AT298" s="208">
        <f t="shared" si="269"/>
        <v>997709396.77656436</v>
      </c>
      <c r="AU298" s="208">
        <f t="shared" si="269"/>
        <v>999481585.14068604</v>
      </c>
      <c r="AV298" s="208">
        <f t="shared" si="269"/>
        <v>1000975805.8000286</v>
      </c>
      <c r="AW298" s="208">
        <f t="shared" si="269"/>
        <v>1002196927.8921056</v>
      </c>
      <c r="AX298" s="208">
        <f t="shared" si="269"/>
        <v>1003152722.8381593</v>
      </c>
      <c r="AY298" s="208">
        <f t="shared" si="269"/>
        <v>1003848533.6179441</v>
      </c>
      <c r="AZ298" s="208">
        <f t="shared" si="269"/>
        <v>1004286241.3034602</v>
      </c>
      <c r="BA298" s="208">
        <f t="shared" si="269"/>
        <v>1004468027.202957</v>
      </c>
      <c r="BB298" s="208">
        <f t="shared" si="269"/>
        <v>1004399563.1263655</v>
      </c>
      <c r="BC298" s="208">
        <f t="shared" si="269"/>
        <v>1004088406.0404639</v>
      </c>
      <c r="BD298" s="208">
        <f t="shared" si="269"/>
        <v>1003540583.1368644</v>
      </c>
      <c r="BE298" s="208">
        <f t="shared" si="269"/>
        <v>1002759562.4505914</v>
      </c>
      <c r="BF298" s="208">
        <f t="shared" si="269"/>
        <v>1001747948.0715482</v>
      </c>
      <c r="BG298" s="208">
        <f t="shared" si="269"/>
        <v>1000509299.9438146</v>
      </c>
      <c r="BH298" s="208">
        <f t="shared" si="269"/>
        <v>999047843.84151649</v>
      </c>
      <c r="BI298" s="208">
        <f t="shared" si="269"/>
        <v>997367245.91475308</v>
      </c>
      <c r="BJ298" s="208">
        <f t="shared" si="269"/>
        <v>995998168.62526584</v>
      </c>
      <c r="BK298" s="208">
        <f t="shared" si="269"/>
        <v>995049849.24998844</v>
      </c>
      <c r="BL298" s="208">
        <f t="shared" si="269"/>
        <v>994102432.79769409</v>
      </c>
      <c r="BM298" s="208">
        <f t="shared" si="269"/>
        <v>993155918.40868294</v>
      </c>
      <c r="BN298" s="208">
        <f>BN281*BN$308</f>
        <v>992210305.22407413</v>
      </c>
    </row>
    <row r="299" spans="4:66" hidden="1" outlineLevel="1">
      <c r="E299" s="63" t="s">
        <v>283</v>
      </c>
      <c r="J299" t="s">
        <v>156</v>
      </c>
      <c r="R299" s="208">
        <f t="shared" ref="R299:BM299" si="270">R282*R$308</f>
        <v>5675999331.1462164</v>
      </c>
      <c r="S299" s="208">
        <f t="shared" si="270"/>
        <v>9019753709.4811478</v>
      </c>
      <c r="T299" s="208">
        <f t="shared" si="270"/>
        <v>12647993621.761959</v>
      </c>
      <c r="U299" s="208">
        <f t="shared" si="270"/>
        <v>14594584899.097015</v>
      </c>
      <c r="V299" s="208">
        <f t="shared" si="270"/>
        <v>5942708071.371419</v>
      </c>
      <c r="W299" s="208">
        <f t="shared" si="270"/>
        <v>6934759508.1352043</v>
      </c>
      <c r="X299" s="208">
        <f t="shared" si="270"/>
        <v>7951447873.0462484</v>
      </c>
      <c r="Y299" s="208">
        <f t="shared" si="270"/>
        <v>9068911458.7668324</v>
      </c>
      <c r="Z299" s="208">
        <f t="shared" si="270"/>
        <v>10147656744.250891</v>
      </c>
      <c r="AA299" s="208">
        <f t="shared" si="270"/>
        <v>11094558548.177603</v>
      </c>
      <c r="AB299" s="208">
        <f t="shared" si="270"/>
        <v>11970314812.284222</v>
      </c>
      <c r="AC299" s="208">
        <f t="shared" si="270"/>
        <v>12751181452.769356</v>
      </c>
      <c r="AD299" s="208">
        <f t="shared" si="270"/>
        <v>13480547551.715675</v>
      </c>
      <c r="AE299" s="208">
        <f t="shared" si="270"/>
        <v>14079900069.600672</v>
      </c>
      <c r="AF299" s="208">
        <f t="shared" si="270"/>
        <v>14675573436.029997</v>
      </c>
      <c r="AG299" s="208">
        <f t="shared" si="270"/>
        <v>15268704425.962578</v>
      </c>
      <c r="AH299" s="208">
        <f t="shared" si="270"/>
        <v>15453171357.287619</v>
      </c>
      <c r="AI299" s="208">
        <f t="shared" si="270"/>
        <v>15530772338.766008</v>
      </c>
      <c r="AJ299" s="208">
        <f t="shared" si="270"/>
        <v>15604992618.566082</v>
      </c>
      <c r="AK299" s="208">
        <f t="shared" si="270"/>
        <v>15675658515.805416</v>
      </c>
      <c r="AL299" s="208">
        <f t="shared" si="270"/>
        <v>15742633562.216499</v>
      </c>
      <c r="AM299" s="208">
        <f t="shared" si="270"/>
        <v>15805776831.942654</v>
      </c>
      <c r="AN299" s="208">
        <f t="shared" si="270"/>
        <v>15864935380.145967</v>
      </c>
      <c r="AO299" s="208">
        <f t="shared" si="270"/>
        <v>15919952035.533596</v>
      </c>
      <c r="AP299" s="208">
        <f t="shared" si="270"/>
        <v>15970680919.371977</v>
      </c>
      <c r="AQ299" s="208">
        <f t="shared" si="270"/>
        <v>16017026110.945625</v>
      </c>
      <c r="AR299" s="208">
        <f t="shared" si="270"/>
        <v>16058965289.289425</v>
      </c>
      <c r="AS299" s="208">
        <f t="shared" si="270"/>
        <v>16096509020.540709</v>
      </c>
      <c r="AT299" s="208">
        <f t="shared" si="270"/>
        <v>16129635247.887793</v>
      </c>
      <c r="AU299" s="208">
        <f t="shared" si="270"/>
        <v>16158285626.441092</v>
      </c>
      <c r="AV299" s="208">
        <f t="shared" si="270"/>
        <v>16182442193.767128</v>
      </c>
      <c r="AW299" s="208">
        <f t="shared" si="270"/>
        <v>16202183667.589039</v>
      </c>
      <c r="AX299" s="208">
        <f t="shared" si="270"/>
        <v>16217635685.883577</v>
      </c>
      <c r="AY299" s="208">
        <f t="shared" si="270"/>
        <v>16228884626.823429</v>
      </c>
      <c r="AZ299" s="208">
        <f t="shared" si="270"/>
        <v>16235960901.072607</v>
      </c>
      <c r="BA299" s="208">
        <f t="shared" si="270"/>
        <v>16238899773.114473</v>
      </c>
      <c r="BB299" s="208">
        <f t="shared" si="270"/>
        <v>16237792937.209578</v>
      </c>
      <c r="BC299" s="208">
        <f t="shared" si="270"/>
        <v>16232762564.320833</v>
      </c>
      <c r="BD299" s="208">
        <f t="shared" si="270"/>
        <v>16223906094.045977</v>
      </c>
      <c r="BE299" s="208">
        <f t="shared" si="270"/>
        <v>16211279592.951229</v>
      </c>
      <c r="BF299" s="208">
        <f t="shared" si="270"/>
        <v>16194925160.49003</v>
      </c>
      <c r="BG299" s="208">
        <f t="shared" si="270"/>
        <v>16174900349.091669</v>
      </c>
      <c r="BH299" s="208">
        <f t="shared" si="270"/>
        <v>16151273475.437849</v>
      </c>
      <c r="BI299" s="208">
        <f t="shared" si="270"/>
        <v>16124103808.955175</v>
      </c>
      <c r="BJ299" s="208">
        <f t="shared" si="270"/>
        <v>16101970392.775129</v>
      </c>
      <c r="BK299" s="208">
        <f t="shared" si="270"/>
        <v>16086639229.541481</v>
      </c>
      <c r="BL299" s="208">
        <f t="shared" si="270"/>
        <v>16071322663.562721</v>
      </c>
      <c r="BM299" s="208">
        <f t="shared" si="270"/>
        <v>16056020680.940376</v>
      </c>
      <c r="BN299" s="208">
        <f>BN282*BN$308</f>
        <v>16040733267.7892</v>
      </c>
    </row>
    <row r="300" spans="4:66" hidden="1" outlineLevel="1">
      <c r="E300" s="63" t="s">
        <v>284</v>
      </c>
      <c r="J300" t="s">
        <v>156</v>
      </c>
      <c r="R300" s="208">
        <f t="shared" ref="R300:BM300" si="271">R283*R$308</f>
        <v>630666592.34957957</v>
      </c>
      <c r="S300" s="208">
        <f t="shared" si="271"/>
        <v>1002194856.6090163</v>
      </c>
      <c r="T300" s="208">
        <f t="shared" si="271"/>
        <v>2231998874.4285808</v>
      </c>
      <c r="U300" s="208">
        <f t="shared" si="271"/>
        <v>3648646224.7742538</v>
      </c>
      <c r="V300" s="208">
        <f t="shared" si="271"/>
        <v>5942708071.371419</v>
      </c>
      <c r="W300" s="208">
        <f t="shared" si="271"/>
        <v>6934759508.1352043</v>
      </c>
      <c r="X300" s="208">
        <f t="shared" si="271"/>
        <v>7951447873.0462484</v>
      </c>
      <c r="Y300" s="208">
        <f t="shared" si="271"/>
        <v>9068911458.7668324</v>
      </c>
      <c r="Z300" s="208">
        <f t="shared" si="271"/>
        <v>10147656744.250891</v>
      </c>
      <c r="AA300" s="208">
        <f t="shared" si="271"/>
        <v>11094558548.177603</v>
      </c>
      <c r="AB300" s="208">
        <f t="shared" si="271"/>
        <v>11970314812.284222</v>
      </c>
      <c r="AC300" s="208">
        <f t="shared" si="271"/>
        <v>12751181452.769356</v>
      </c>
      <c r="AD300" s="208">
        <f t="shared" si="271"/>
        <v>13480547551.715675</v>
      </c>
      <c r="AE300" s="208">
        <f t="shared" si="271"/>
        <v>14079900069.600672</v>
      </c>
      <c r="AF300" s="208">
        <f t="shared" si="271"/>
        <v>14675573436.029997</v>
      </c>
      <c r="AG300" s="208">
        <f t="shared" si="271"/>
        <v>15268704425.962578</v>
      </c>
      <c r="AH300" s="208">
        <f t="shared" si="271"/>
        <v>15453171357.287619</v>
      </c>
      <c r="AI300" s="208">
        <f t="shared" si="271"/>
        <v>15530772338.766008</v>
      </c>
      <c r="AJ300" s="208">
        <f t="shared" si="271"/>
        <v>15604992618.566082</v>
      </c>
      <c r="AK300" s="208">
        <f t="shared" si="271"/>
        <v>15675658515.805416</v>
      </c>
      <c r="AL300" s="208">
        <f t="shared" si="271"/>
        <v>15742633562.216499</v>
      </c>
      <c r="AM300" s="208">
        <f t="shared" si="271"/>
        <v>15805776831.942654</v>
      </c>
      <c r="AN300" s="208">
        <f t="shared" si="271"/>
        <v>15864935380.145967</v>
      </c>
      <c r="AO300" s="208">
        <f t="shared" si="271"/>
        <v>15919952035.533596</v>
      </c>
      <c r="AP300" s="208">
        <f t="shared" si="271"/>
        <v>15970680919.371977</v>
      </c>
      <c r="AQ300" s="208">
        <f t="shared" si="271"/>
        <v>16017026110.945625</v>
      </c>
      <c r="AR300" s="208">
        <f t="shared" si="271"/>
        <v>16058965289.289425</v>
      </c>
      <c r="AS300" s="208">
        <f t="shared" si="271"/>
        <v>16096509020.540709</v>
      </c>
      <c r="AT300" s="208">
        <f t="shared" si="271"/>
        <v>16129635247.887793</v>
      </c>
      <c r="AU300" s="208">
        <f t="shared" si="271"/>
        <v>16158285626.441092</v>
      </c>
      <c r="AV300" s="208">
        <f t="shared" si="271"/>
        <v>16182442193.767128</v>
      </c>
      <c r="AW300" s="208">
        <f t="shared" si="271"/>
        <v>16202183667.589039</v>
      </c>
      <c r="AX300" s="208">
        <f t="shared" si="271"/>
        <v>16217635685.883577</v>
      </c>
      <c r="AY300" s="208">
        <f t="shared" si="271"/>
        <v>16228884626.823429</v>
      </c>
      <c r="AZ300" s="208">
        <f t="shared" si="271"/>
        <v>16235960901.072607</v>
      </c>
      <c r="BA300" s="208">
        <f t="shared" si="271"/>
        <v>16238899773.114473</v>
      </c>
      <c r="BB300" s="208">
        <f t="shared" si="271"/>
        <v>16237792937.209578</v>
      </c>
      <c r="BC300" s="208">
        <f t="shared" si="271"/>
        <v>16232762564.320833</v>
      </c>
      <c r="BD300" s="208">
        <f t="shared" si="271"/>
        <v>16223906094.045977</v>
      </c>
      <c r="BE300" s="208">
        <f t="shared" si="271"/>
        <v>16211279592.951229</v>
      </c>
      <c r="BF300" s="208">
        <f t="shared" si="271"/>
        <v>16194925160.49003</v>
      </c>
      <c r="BG300" s="208">
        <f t="shared" si="271"/>
        <v>16174900349.091669</v>
      </c>
      <c r="BH300" s="208">
        <f t="shared" si="271"/>
        <v>16151273475.437849</v>
      </c>
      <c r="BI300" s="208">
        <f t="shared" si="271"/>
        <v>16124103808.955175</v>
      </c>
      <c r="BJ300" s="208">
        <f t="shared" si="271"/>
        <v>16101970392.775129</v>
      </c>
      <c r="BK300" s="208">
        <f t="shared" si="271"/>
        <v>16086639229.541481</v>
      </c>
      <c r="BL300" s="208">
        <f t="shared" si="271"/>
        <v>16071322663.562721</v>
      </c>
      <c r="BM300" s="208">
        <f t="shared" si="271"/>
        <v>16056020680.940376</v>
      </c>
      <c r="BN300" s="208">
        <f>BN283*BN$308</f>
        <v>16040733267.7892</v>
      </c>
    </row>
    <row r="301" spans="4:66" hidden="1" outlineLevel="1">
      <c r="E301" s="63" t="s">
        <v>285</v>
      </c>
      <c r="J301" t="s">
        <v>156</v>
      </c>
      <c r="R301" s="208">
        <f t="shared" ref="R301:BM301" si="272">R284*R$308</f>
        <v>20537811701.718849</v>
      </c>
      <c r="S301" s="208">
        <f t="shared" si="272"/>
        <v>32636720421.14127</v>
      </c>
      <c r="T301" s="208">
        <f t="shared" si="272"/>
        <v>48457059200.046349</v>
      </c>
      <c r="U301" s="208">
        <f t="shared" si="272"/>
        <v>59409527981.675827</v>
      </c>
      <c r="V301" s="208">
        <f t="shared" si="272"/>
        <v>70640960333.069931</v>
      </c>
      <c r="W301" s="208">
        <f t="shared" si="272"/>
        <v>79836646884.032333</v>
      </c>
      <c r="X301" s="208">
        <f>X284*X$308</f>
        <v>91541305118.436508</v>
      </c>
      <c r="Y301" s="208">
        <f t="shared" si="272"/>
        <v>104406141396.3609</v>
      </c>
      <c r="Z301" s="208">
        <f t="shared" si="272"/>
        <v>116825231969.57739</v>
      </c>
      <c r="AA301" s="208">
        <f t="shared" si="272"/>
        <v>127726470125.74796</v>
      </c>
      <c r="AB301" s="208">
        <f t="shared" si="272"/>
        <v>137808642915.1488</v>
      </c>
      <c r="AC301" s="208">
        <f t="shared" si="272"/>
        <v>146798395792.20227</v>
      </c>
      <c r="AD301" s="208">
        <f t="shared" si="272"/>
        <v>155195246991.21671</v>
      </c>
      <c r="AE301" s="208">
        <f t="shared" si="272"/>
        <v>162095312562.82111</v>
      </c>
      <c r="AF301" s="208">
        <f t="shared" si="272"/>
        <v>168953021782.30475</v>
      </c>
      <c r="AG301" s="208">
        <f t="shared" si="272"/>
        <v>175781461808.76465</v>
      </c>
      <c r="AH301" s="208">
        <f t="shared" si="272"/>
        <v>177905143421.76102</v>
      </c>
      <c r="AI301" s="208">
        <f t="shared" si="272"/>
        <v>178798527272.90637</v>
      </c>
      <c r="AJ301" s="208">
        <f t="shared" si="272"/>
        <v>179652990684.80716</v>
      </c>
      <c r="AK301" s="208">
        <f t="shared" si="272"/>
        <v>180466534150.59302</v>
      </c>
      <c r="AL301" s="208">
        <f t="shared" si="272"/>
        <v>181237586574.84665</v>
      </c>
      <c r="AM301" s="208">
        <f t="shared" si="272"/>
        <v>181964525544.00861</v>
      </c>
      <c r="AN301" s="208">
        <f t="shared" si="272"/>
        <v>182645590275.60309</v>
      </c>
      <c r="AO301" s="208">
        <f t="shared" si="272"/>
        <v>183278971329.95251</v>
      </c>
      <c r="AP301" s="208">
        <f t="shared" si="272"/>
        <v>183862989273.33972</v>
      </c>
      <c r="AQ301" s="208">
        <f t="shared" si="272"/>
        <v>184396539815.37329</v>
      </c>
      <c r="AR301" s="208">
        <f t="shared" si="272"/>
        <v>184879365985.2084</v>
      </c>
      <c r="AS301" s="208">
        <f t="shared" si="272"/>
        <v>185311589425.84851</v>
      </c>
      <c r="AT301" s="208">
        <f t="shared" si="272"/>
        <v>185692956207.52371</v>
      </c>
      <c r="AU301" s="208">
        <f t="shared" si="272"/>
        <v>186022794632.77414</v>
      </c>
      <c r="AV301" s="208">
        <f t="shared" si="272"/>
        <v>186300897908.49362</v>
      </c>
      <c r="AW301" s="208">
        <f t="shared" si="272"/>
        <v>186528172275.05838</v>
      </c>
      <c r="AX301" s="208">
        <f t="shared" si="272"/>
        <v>186706064143.80728</v>
      </c>
      <c r="AY301" s="208">
        <f t="shared" si="272"/>
        <v>186835567946.29398</v>
      </c>
      <c r="AZ301" s="208">
        <f t="shared" si="272"/>
        <v>186917033786.28793</v>
      </c>
      <c r="BA301" s="208">
        <f t="shared" si="272"/>
        <v>186950867647.31348</v>
      </c>
      <c r="BB301" s="208">
        <f t="shared" si="272"/>
        <v>186938125162.56052</v>
      </c>
      <c r="BC301" s="208">
        <f t="shared" si="272"/>
        <v>186880212829.2572</v>
      </c>
      <c r="BD301" s="208">
        <f t="shared" si="272"/>
        <v>186778252423.97665</v>
      </c>
      <c r="BE301" s="208">
        <f t="shared" si="272"/>
        <v>186632889414.90619</v>
      </c>
      <c r="BF301" s="208">
        <f t="shared" si="272"/>
        <v>186444608473.38809</v>
      </c>
      <c r="BG301" s="208">
        <f t="shared" si="272"/>
        <v>186214072173.65704</v>
      </c>
      <c r="BH301" s="208">
        <f t="shared" si="272"/>
        <v>185942067013.75772</v>
      </c>
      <c r="BI301" s="208">
        <f t="shared" si="272"/>
        <v>185629275334.91293</v>
      </c>
      <c r="BJ301" s="208">
        <f t="shared" si="272"/>
        <v>185374463653.29218</v>
      </c>
      <c r="BK301" s="208">
        <f t="shared" si="272"/>
        <v>185197963132.40598</v>
      </c>
      <c r="BL301" s="208">
        <f t="shared" si="272"/>
        <v>185021630662.8967</v>
      </c>
      <c r="BM301" s="208">
        <f t="shared" si="272"/>
        <v>184845466084.75778</v>
      </c>
      <c r="BN301" s="208">
        <f>BN284*BN$308</f>
        <v>184669469238.13477</v>
      </c>
    </row>
    <row r="302" spans="4:66" hidden="1" outlineLevel="1">
      <c r="E302" s="74" t="s">
        <v>286</v>
      </c>
      <c r="X302" s="50"/>
      <c r="Y302" s="50"/>
    </row>
    <row r="303" spans="4:66" hidden="1" outlineLevel="1">
      <c r="E303" s="63" t="s">
        <v>287</v>
      </c>
      <c r="J303" t="s">
        <v>156</v>
      </c>
      <c r="R303" s="208">
        <f t="shared" ref="R303:BM304" si="273">R286*R$308</f>
        <v>2516989181.9999995</v>
      </c>
      <c r="S303" s="208">
        <f t="shared" si="273"/>
        <v>2804525230</v>
      </c>
      <c r="T303" s="208">
        <f t="shared" si="273"/>
        <v>3173872067</v>
      </c>
      <c r="U303" s="208">
        <f t="shared" si="273"/>
        <v>3096156324</v>
      </c>
      <c r="V303" s="208">
        <f t="shared" si="273"/>
        <v>3125405339.0000005</v>
      </c>
      <c r="W303" s="208">
        <f t="shared" si="273"/>
        <v>3507238642</v>
      </c>
      <c r="X303" s="208">
        <f t="shared" si="273"/>
        <v>3734898969.0357313</v>
      </c>
      <c r="Y303" s="208">
        <f t="shared" si="273"/>
        <v>3682796267.3148837</v>
      </c>
      <c r="Z303" s="208">
        <f t="shared" si="273"/>
        <v>3648901933.697289</v>
      </c>
      <c r="AA303" s="208">
        <f t="shared" si="273"/>
        <v>3632681841.223805</v>
      </c>
      <c r="AB303" s="208">
        <f t="shared" si="273"/>
        <v>3633832474.9437542</v>
      </c>
      <c r="AC303" s="208">
        <f t="shared" si="273"/>
        <v>3633859485.4084949</v>
      </c>
      <c r="AD303" s="208">
        <f t="shared" si="273"/>
        <v>3632785325.7938795</v>
      </c>
      <c r="AE303" s="208">
        <f t="shared" si="273"/>
        <v>3630759942.9005098</v>
      </c>
      <c r="AF303" s="208">
        <f t="shared" si="273"/>
        <v>3627821925.8244662</v>
      </c>
      <c r="AG303" s="208">
        <f t="shared" si="273"/>
        <v>3623692844.0366406</v>
      </c>
      <c r="AH303" s="208">
        <f t="shared" si="273"/>
        <v>3662473145.247169</v>
      </c>
      <c r="AI303" s="208">
        <f t="shared" si="273"/>
        <v>3701902924.1629524</v>
      </c>
      <c r="AJ303" s="208">
        <f t="shared" si="273"/>
        <v>3740639812.7448816</v>
      </c>
      <c r="AK303" s="208">
        <f t="shared" si="273"/>
        <v>3778789361.8088479</v>
      </c>
      <c r="AL303" s="208">
        <f t="shared" si="273"/>
        <v>3816017833.2764363</v>
      </c>
      <c r="AM303" s="208">
        <f t="shared" si="273"/>
        <v>3851936151.7482862</v>
      </c>
      <c r="AN303" s="208">
        <f t="shared" si="273"/>
        <v>3886535150.2338538</v>
      </c>
      <c r="AO303" s="208">
        <f t="shared" si="273"/>
        <v>3920068337.0122218</v>
      </c>
      <c r="AP303" s="208">
        <f t="shared" si="273"/>
        <v>3953032909.5276923</v>
      </c>
      <c r="AQ303" s="208">
        <f t="shared" si="273"/>
        <v>3985609021.5029225</v>
      </c>
      <c r="AR303" s="208">
        <f t="shared" si="273"/>
        <v>4017224649.0017056</v>
      </c>
      <c r="AS303" s="208">
        <f t="shared" si="273"/>
        <v>4047528819.2581267</v>
      </c>
      <c r="AT303" s="208">
        <f t="shared" si="273"/>
        <v>4076668334.5455117</v>
      </c>
      <c r="AU303" s="208">
        <f t="shared" si="273"/>
        <v>4104757130.1223178</v>
      </c>
      <c r="AV303" s="208">
        <f t="shared" si="273"/>
        <v>4131737073.8534045</v>
      </c>
      <c r="AW303" s="208">
        <f t="shared" si="273"/>
        <v>4157477759.708693</v>
      </c>
      <c r="AX303" s="208">
        <f t="shared" si="273"/>
        <v>4181958077.525002</v>
      </c>
      <c r="AY303" s="208">
        <f t="shared" si="273"/>
        <v>4205262467.9550447</v>
      </c>
      <c r="AZ303" s="208">
        <f t="shared" si="273"/>
        <v>4227451056.768084</v>
      </c>
      <c r="BA303" s="208">
        <f t="shared" si="273"/>
        <v>4248449110.6326919</v>
      </c>
      <c r="BB303" s="208">
        <f t="shared" si="273"/>
        <v>4268129912.6735191</v>
      </c>
      <c r="BC303" s="208">
        <f t="shared" si="273"/>
        <v>4286461974.6506977</v>
      </c>
      <c r="BD303" s="208">
        <f t="shared" si="273"/>
        <v>4303510862.9051123</v>
      </c>
      <c r="BE303" s="208">
        <f t="shared" si="273"/>
        <v>4319334430.0904837</v>
      </c>
      <c r="BF303" s="208">
        <f t="shared" si="273"/>
        <v>4333885425.2149172</v>
      </c>
      <c r="BG303" s="208">
        <f t="shared" si="273"/>
        <v>4347070576.0128632</v>
      </c>
      <c r="BH303" s="208">
        <f t="shared" si="273"/>
        <v>4358872275.1549253</v>
      </c>
      <c r="BI303" s="208">
        <f t="shared" si="273"/>
        <v>4369355380.9623966</v>
      </c>
      <c r="BJ303" s="208">
        <f t="shared" si="273"/>
        <v>4376588136.4996099</v>
      </c>
      <c r="BK303" s="208">
        <f t="shared" si="273"/>
        <v>4381210120.9297304</v>
      </c>
      <c r="BL303" s="208">
        <f t="shared" si="273"/>
        <v>4385838659.0040665</v>
      </c>
      <c r="BM303" s="208">
        <f t="shared" si="273"/>
        <v>4390473760.0152178</v>
      </c>
      <c r="BN303" s="208">
        <f>BN286*BN$308</f>
        <v>4395115433.268961</v>
      </c>
    </row>
    <row r="304" spans="4:66" hidden="1" outlineLevel="1">
      <c r="E304" s="63" t="s">
        <v>421</v>
      </c>
      <c r="J304" t="s">
        <v>156</v>
      </c>
      <c r="R304" s="208">
        <f t="shared" si="273"/>
        <v>422570080.74987799</v>
      </c>
      <c r="S304" s="208">
        <f t="shared" si="273"/>
        <v>395105593.76644474</v>
      </c>
      <c r="T304" s="208">
        <f t="shared" si="273"/>
        <v>361968736.27338809</v>
      </c>
      <c r="U304" s="208">
        <f t="shared" si="273"/>
        <v>332396322.09787714</v>
      </c>
      <c r="V304" s="208">
        <f t="shared" si="273"/>
        <v>296795377.00005269</v>
      </c>
      <c r="W304" s="208">
        <f t="shared" si="273"/>
        <v>282859619.06484365</v>
      </c>
      <c r="X304" s="208">
        <f t="shared" si="273"/>
        <v>274600226.49660903</v>
      </c>
      <c r="Y304" s="208">
        <f t="shared" si="273"/>
        <v>270769490.02629322</v>
      </c>
      <c r="Z304" s="208">
        <f t="shared" si="273"/>
        <v>268277483.74566656</v>
      </c>
      <c r="AA304" s="208">
        <f t="shared" si="273"/>
        <v>267084937.14562702</v>
      </c>
      <c r="AB304" s="208">
        <f t="shared" si="273"/>
        <v>267169534.95743722</v>
      </c>
      <c r="AC304" s="208">
        <f t="shared" si="273"/>
        <v>267171520.84240949</v>
      </c>
      <c r="AD304" s="208">
        <f t="shared" si="273"/>
        <v>267092545.62088084</v>
      </c>
      <c r="AE304" s="208">
        <f t="shared" si="273"/>
        <v>266943633.80134496</v>
      </c>
      <c r="AF304" s="208">
        <f t="shared" si="273"/>
        <v>266727622.56215996</v>
      </c>
      <c r="AG304" s="208">
        <f t="shared" si="273"/>
        <v>266424040.91147533</v>
      </c>
      <c r="AH304" s="208">
        <f t="shared" si="273"/>
        <v>269275277.20576447</v>
      </c>
      <c r="AI304" s="208">
        <f t="shared" si="273"/>
        <v>272174264.91888613</v>
      </c>
      <c r="AJ304" s="208">
        <f t="shared" si="273"/>
        <v>275022309.39520514</v>
      </c>
      <c r="AK304" s="208">
        <f t="shared" si="273"/>
        <v>277827171.0261513</v>
      </c>
      <c r="AL304" s="208">
        <f t="shared" si="273"/>
        <v>280564312.45403886</v>
      </c>
      <c r="AM304" s="208">
        <f t="shared" si="273"/>
        <v>283205127.76645249</v>
      </c>
      <c r="AN304" s="208">
        <f t="shared" si="273"/>
        <v>285748942.98058814</v>
      </c>
      <c r="AO304" s="208">
        <f t="shared" si="273"/>
        <v>288214396.73471481</v>
      </c>
      <c r="AP304" s="208">
        <f t="shared" si="273"/>
        <v>290638044.37663454</v>
      </c>
      <c r="AQ304" s="208">
        <f t="shared" si="273"/>
        <v>293033131.31230247</v>
      </c>
      <c r="AR304" s="208">
        <f t="shared" si="273"/>
        <v>295357600.74078608</v>
      </c>
      <c r="AS304" s="208">
        <f t="shared" si="273"/>
        <v>297585648.16193318</v>
      </c>
      <c r="AT304" s="208">
        <f t="shared" si="273"/>
        <v>299728066.88979048</v>
      </c>
      <c r="AU304" s="208">
        <f t="shared" si="273"/>
        <v>301793233.76347423</v>
      </c>
      <c r="AV304" s="208">
        <f t="shared" si="273"/>
        <v>303776874.74569201</v>
      </c>
      <c r="AW304" s="208">
        <f t="shared" si="273"/>
        <v>305669402.02009505</v>
      </c>
      <c r="AX304" s="208">
        <f t="shared" si="273"/>
        <v>307469263.5083974</v>
      </c>
      <c r="AY304" s="208">
        <f t="shared" si="273"/>
        <v>309182667.52374279</v>
      </c>
      <c r="AZ304" s="208">
        <f t="shared" si="273"/>
        <v>310814034.68098444</v>
      </c>
      <c r="BA304" s="208">
        <f t="shared" si="273"/>
        <v>312357870.37641102</v>
      </c>
      <c r="BB304" s="208">
        <f t="shared" si="273"/>
        <v>313804858.0306558</v>
      </c>
      <c r="BC304" s="208">
        <f t="shared" si="273"/>
        <v>315152682.54018533</v>
      </c>
      <c r="BD304" s="208">
        <f t="shared" si="273"/>
        <v>316406164.52590722</v>
      </c>
      <c r="BE304" s="208">
        <f t="shared" si="273"/>
        <v>317569557.47685748</v>
      </c>
      <c r="BF304" s="208">
        <f t="shared" si="273"/>
        <v>318639387.36785239</v>
      </c>
      <c r="BG304" s="208">
        <f t="shared" si="273"/>
        <v>319608796.56085199</v>
      </c>
      <c r="BH304" s="208">
        <f t="shared" si="273"/>
        <v>320476490.51571465</v>
      </c>
      <c r="BI304" s="208">
        <f t="shared" si="273"/>
        <v>321247237.79776567</v>
      </c>
      <c r="BJ304" s="208">
        <f t="shared" si="273"/>
        <v>321779010.22994637</v>
      </c>
      <c r="BK304" s="208">
        <f t="shared" si="273"/>
        <v>322118831.46256799</v>
      </c>
      <c r="BL304" s="208">
        <f t="shared" si="273"/>
        <v>322459134.53745657</v>
      </c>
      <c r="BM304" s="208">
        <f t="shared" si="273"/>
        <v>322799920.13782996</v>
      </c>
      <c r="BN304" s="208">
        <f>BN287*BN$308</f>
        <v>323141188.9478749</v>
      </c>
    </row>
    <row r="305" spans="2:66" hidden="1" outlineLevel="1">
      <c r="E305" s="63" t="s">
        <v>288</v>
      </c>
      <c r="J305" t="s">
        <v>156</v>
      </c>
      <c r="R305" s="208">
        <f t="shared" ref="R305:BM305" si="274">R288*R$308</f>
        <v>6549232072.2028017</v>
      </c>
      <c r="S305" s="208">
        <f t="shared" si="274"/>
        <v>6825181411.5711222</v>
      </c>
      <c r="T305" s="208">
        <f t="shared" si="274"/>
        <v>7095475488.2029209</v>
      </c>
      <c r="U305" s="208">
        <f t="shared" si="274"/>
        <v>7610906133.2271271</v>
      </c>
      <c r="V305" s="208">
        <f t="shared" si="274"/>
        <v>7659523588.7987413</v>
      </c>
      <c r="W305" s="208">
        <f t="shared" si="274"/>
        <v>8438070417.2602425</v>
      </c>
      <c r="X305" s="208">
        <f t="shared" si="274"/>
        <v>9478750601.3193016</v>
      </c>
      <c r="Y305" s="208">
        <f t="shared" si="274"/>
        <v>10630483476.091694</v>
      </c>
      <c r="Z305" s="208">
        <f t="shared" si="274"/>
        <v>11708437663.005522</v>
      </c>
      <c r="AA305" s="208">
        <f t="shared" si="274"/>
        <v>12631148634.025949</v>
      </c>
      <c r="AB305" s="208">
        <f t="shared" si="274"/>
        <v>13471102406.718529</v>
      </c>
      <c r="AC305" s="208">
        <f t="shared" si="274"/>
        <v>14203316458.486692</v>
      </c>
      <c r="AD305" s="208">
        <f t="shared" si="274"/>
        <v>14873073214.495077</v>
      </c>
      <c r="AE305" s="208">
        <f t="shared" si="274"/>
        <v>15413046578.116564</v>
      </c>
      <c r="AF305" s="208">
        <f t="shared" si="274"/>
        <v>15940516323.72402</v>
      </c>
      <c r="AG305" s="208">
        <f t="shared" si="274"/>
        <v>16456404069.098728</v>
      </c>
      <c r="AH305" s="208">
        <f t="shared" si="274"/>
        <v>16650815812.283363</v>
      </c>
      <c r="AI305" s="208">
        <f t="shared" si="274"/>
        <v>16752901648.722141</v>
      </c>
      <c r="AJ305" s="208">
        <f t="shared" si="274"/>
        <v>16851271584.368467</v>
      </c>
      <c r="AK305" s="208">
        <f t="shared" si="274"/>
        <v>16945866295.64295</v>
      </c>
      <c r="AL305" s="208">
        <f t="shared" si="274"/>
        <v>17036280634.08489</v>
      </c>
      <c r="AM305" s="208">
        <f t="shared" si="274"/>
        <v>17122067761.921282</v>
      </c>
      <c r="AN305" s="208">
        <f t="shared" si="274"/>
        <v>17203097659.419327</v>
      </c>
      <c r="AO305" s="208">
        <f t="shared" si="274"/>
        <v>17279452794.073936</v>
      </c>
      <c r="AP305" s="208">
        <f t="shared" si="274"/>
        <v>17351417376.20113</v>
      </c>
      <c r="AQ305" s="208">
        <f t="shared" si="274"/>
        <v>17419046317.160297</v>
      </c>
      <c r="AR305" s="208">
        <f t="shared" si="274"/>
        <v>17481846012.473667</v>
      </c>
      <c r="AS305" s="208">
        <f t="shared" si="274"/>
        <v>17539544781.883411</v>
      </c>
      <c r="AT305" s="208">
        <f t="shared" si="274"/>
        <v>17592246714.783703</v>
      </c>
      <c r="AU305" s="208">
        <f t="shared" si="274"/>
        <v>17639993199.121174</v>
      </c>
      <c r="AV305" s="208">
        <f t="shared" si="274"/>
        <v>17682723548.852951</v>
      </c>
      <c r="AW305" s="208">
        <f t="shared" si="274"/>
        <v>17720408693.423115</v>
      </c>
      <c r="AX305" s="208">
        <f t="shared" si="274"/>
        <v>17753149191.698112</v>
      </c>
      <c r="AY305" s="208">
        <f t="shared" si="274"/>
        <v>17781091863.141731</v>
      </c>
      <c r="AZ305" s="208">
        <f t="shared" si="274"/>
        <v>17804312959.93325</v>
      </c>
      <c r="BA305" s="208">
        <f t="shared" si="274"/>
        <v>17822790324.374199</v>
      </c>
      <c r="BB305" s="208">
        <f t="shared" si="274"/>
        <v>17836515717.897854</v>
      </c>
      <c r="BC305" s="208">
        <f t="shared" si="274"/>
        <v>17845582040.528145</v>
      </c>
      <c r="BD305" s="208">
        <f t="shared" si="274"/>
        <v>17850132111.36079</v>
      </c>
      <c r="BE305" s="208">
        <f t="shared" si="274"/>
        <v>17850264396.386879</v>
      </c>
      <c r="BF305" s="208">
        <f t="shared" si="274"/>
        <v>17845987423.248333</v>
      </c>
      <c r="BG305" s="208">
        <f t="shared" si="274"/>
        <v>17837291655.57901</v>
      </c>
      <c r="BH305" s="208">
        <f t="shared" si="274"/>
        <v>17824233234.886845</v>
      </c>
      <c r="BI305" s="208">
        <f t="shared" si="274"/>
        <v>17806918851.983215</v>
      </c>
      <c r="BJ305" s="208">
        <f t="shared" si="274"/>
        <v>17791829200.57935</v>
      </c>
      <c r="BK305" s="208">
        <f t="shared" si="274"/>
        <v>17781076978.062027</v>
      </c>
      <c r="BL305" s="208">
        <f t="shared" si="274"/>
        <v>17770322164.203342</v>
      </c>
      <c r="BM305" s="208">
        <f t="shared" si="274"/>
        <v>17759564778.382202</v>
      </c>
      <c r="BN305" s="208">
        <f>BN288*BN$308</f>
        <v>17748804839.970856</v>
      </c>
    </row>
    <row r="306" spans="2:66" hidden="1" outlineLevel="1">
      <c r="E306" s="63" t="s">
        <v>289</v>
      </c>
      <c r="J306" t="s">
        <v>156</v>
      </c>
      <c r="R306" s="208">
        <f t="shared" ref="R306:BM306" si="275">R289*R$308</f>
        <v>0</v>
      </c>
      <c r="S306" s="208">
        <f t="shared" si="275"/>
        <v>19189878512.061035</v>
      </c>
      <c r="T306" s="208">
        <f t="shared" si="275"/>
        <v>29670628884.881882</v>
      </c>
      <c r="U306" s="208">
        <f t="shared" si="275"/>
        <v>34285120798.730957</v>
      </c>
      <c r="V306" s="208">
        <f t="shared" si="275"/>
        <v>33788487703.289272</v>
      </c>
      <c r="W306" s="208">
        <f t="shared" si="275"/>
        <v>32443479700.460251</v>
      </c>
      <c r="X306" s="208">
        <f t="shared" si="275"/>
        <v>30611107810.337624</v>
      </c>
      <c r="Y306" s="208">
        <f t="shared" si="275"/>
        <v>29517513432.591438</v>
      </c>
      <c r="Z306" s="208">
        <f t="shared" si="275"/>
        <v>28678021892.692848</v>
      </c>
      <c r="AA306" s="208">
        <f t="shared" si="275"/>
        <v>28097857620.318031</v>
      </c>
      <c r="AB306" s="208">
        <f t="shared" si="275"/>
        <v>27732317626.313747</v>
      </c>
      <c r="AC306" s="208">
        <f t="shared" si="275"/>
        <v>27414772723.939102</v>
      </c>
      <c r="AD306" s="208">
        <f t="shared" si="275"/>
        <v>27122612718.407177</v>
      </c>
      <c r="AE306" s="208">
        <f t="shared" si="275"/>
        <v>26879595482.688358</v>
      </c>
      <c r="AF306" s="208">
        <f t="shared" si="275"/>
        <v>26638374559.330551</v>
      </c>
      <c r="AG306" s="208">
        <f t="shared" si="275"/>
        <v>26394445982.676521</v>
      </c>
      <c r="AH306" s="208">
        <f t="shared" si="275"/>
        <v>26664496292.104214</v>
      </c>
      <c r="AI306" s="208">
        <f t="shared" si="275"/>
        <v>26977547598.336422</v>
      </c>
      <c r="AJ306" s="208">
        <f t="shared" si="275"/>
        <v>27286853079.188183</v>
      </c>
      <c r="AK306" s="208">
        <f t="shared" si="275"/>
        <v>27593067866.482849</v>
      </c>
      <c r="AL306" s="208">
        <f t="shared" si="275"/>
        <v>27893108847.110867</v>
      </c>
      <c r="AM306" s="208">
        <f t="shared" si="275"/>
        <v>28183476797.676277</v>
      </c>
      <c r="AN306" s="208">
        <f t="shared" si="275"/>
        <v>28464028013.037266</v>
      </c>
      <c r="AO306" s="208">
        <f t="shared" si="275"/>
        <v>28736941574.687469</v>
      </c>
      <c r="AP306" s="208">
        <f t="shared" si="275"/>
        <v>29006542199.198429</v>
      </c>
      <c r="AQ306" s="208">
        <f t="shared" si="275"/>
        <v>29274396622.743103</v>
      </c>
      <c r="AR306" s="208">
        <f t="shared" si="275"/>
        <v>29535503125.986843</v>
      </c>
      <c r="AS306" s="208">
        <f t="shared" si="275"/>
        <v>29786778524.28289</v>
      </c>
      <c r="AT306" s="208">
        <f t="shared" si="275"/>
        <v>30029494876.587872</v>
      </c>
      <c r="AU306" s="208">
        <f t="shared" si="275"/>
        <v>30264655604.370869</v>
      </c>
      <c r="AV306" s="208">
        <f t="shared" si="275"/>
        <v>30491752677.766613</v>
      </c>
      <c r="AW306" s="208">
        <f t="shared" si="275"/>
        <v>30709615300.867741</v>
      </c>
      <c r="AX306" s="208">
        <f t="shared" si="275"/>
        <v>30918010919.352528</v>
      </c>
      <c r="AY306" s="208">
        <f t="shared" si="275"/>
        <v>31117643113.557068</v>
      </c>
      <c r="AZ306" s="208">
        <f t="shared" si="275"/>
        <v>31309023791.886723</v>
      </c>
      <c r="BA306" s="208">
        <f t="shared" si="275"/>
        <v>31491485637.41766</v>
      </c>
      <c r="BB306" s="208">
        <f t="shared" si="275"/>
        <v>31663886954.081989</v>
      </c>
      <c r="BC306" s="208">
        <f t="shared" si="275"/>
        <v>31825907109.543732</v>
      </c>
      <c r="BD306" s="208">
        <f t="shared" si="275"/>
        <v>31978082685.175327</v>
      </c>
      <c r="BE306" s="208">
        <f t="shared" si="275"/>
        <v>32120897819.027264</v>
      </c>
      <c r="BF306" s="208">
        <f t="shared" si="275"/>
        <v>32253922422.571419</v>
      </c>
      <c r="BG306" s="208">
        <f t="shared" si="275"/>
        <v>32376317906.672195</v>
      </c>
      <c r="BH306" s="208">
        <f t="shared" si="275"/>
        <v>32487903578.472496</v>
      </c>
      <c r="BI306" s="208">
        <f t="shared" si="275"/>
        <v>32589223860.586613</v>
      </c>
      <c r="BJ306" s="208">
        <f t="shared" si="275"/>
        <v>32660340391.934563</v>
      </c>
      <c r="BK306" s="208">
        <f t="shared" si="275"/>
        <v>32706213772.894718</v>
      </c>
      <c r="BL306" s="208">
        <f t="shared" si="275"/>
        <v>32752147372.708553</v>
      </c>
      <c r="BM306" s="208">
        <f t="shared" si="275"/>
        <v>32798141252.825016</v>
      </c>
      <c r="BN306" s="208">
        <f>BN289*BN$308</f>
        <v>32844195479.393833</v>
      </c>
    </row>
    <row r="307" spans="2:66" hidden="1" outlineLevel="1">
      <c r="E307" s="63" t="s">
        <v>290</v>
      </c>
      <c r="J307" t="s">
        <v>156</v>
      </c>
      <c r="R307" s="208">
        <f t="shared" ref="R307:BM307" si="276">R290*R$308</f>
        <v>131367902248.33997</v>
      </c>
      <c r="S307" s="208">
        <f t="shared" si="276"/>
        <v>102487173841.41631</v>
      </c>
      <c r="T307" s="208">
        <f t="shared" si="276"/>
        <v>80354300248.104477</v>
      </c>
      <c r="U307" s="208">
        <f t="shared" si="276"/>
        <v>65474194454.569756</v>
      </c>
      <c r="V307" s="208">
        <f t="shared" si="276"/>
        <v>54061580325.26284</v>
      </c>
      <c r="W307" s="208">
        <f t="shared" si="276"/>
        <v>49614891309.495872</v>
      </c>
      <c r="X307" s="208">
        <f t="shared" si="276"/>
        <v>47434051225.013733</v>
      </c>
      <c r="Y307" s="208">
        <f t="shared" si="276"/>
        <v>46154934009.406754</v>
      </c>
      <c r="Z307" s="208">
        <f t="shared" si="276"/>
        <v>45122188942.080849</v>
      </c>
      <c r="AA307" s="208">
        <f t="shared" si="276"/>
        <v>44399539349.16227</v>
      </c>
      <c r="AB307" s="208">
        <f t="shared" si="276"/>
        <v>43952089609.545609</v>
      </c>
      <c r="AC307" s="208">
        <f t="shared" si="276"/>
        <v>43538053425.459793</v>
      </c>
      <c r="AD307" s="208">
        <f t="shared" si="276"/>
        <v>43135284735.976593</v>
      </c>
      <c r="AE307" s="208">
        <f t="shared" si="276"/>
        <v>42790865629.608208</v>
      </c>
      <c r="AF307" s="208">
        <f t="shared" si="276"/>
        <v>42435767089.278778</v>
      </c>
      <c r="AG307" s="208">
        <f t="shared" si="276"/>
        <v>42067046700.435081</v>
      </c>
      <c r="AH307" s="208">
        <f t="shared" si="276"/>
        <v>42511365208.414314</v>
      </c>
      <c r="AI307" s="208">
        <f t="shared" si="276"/>
        <v>43020228536.821648</v>
      </c>
      <c r="AJ307" s="208">
        <f t="shared" si="276"/>
        <v>43520316346.038307</v>
      </c>
      <c r="AK307" s="208">
        <f t="shared" si="276"/>
        <v>44013506313.756302</v>
      </c>
      <c r="AL307" s="208">
        <f t="shared" si="276"/>
        <v>44495465857.75338</v>
      </c>
      <c r="AM307" s="208">
        <f t="shared" si="276"/>
        <v>44961023416.371864</v>
      </c>
      <c r="AN307" s="208">
        <f t="shared" si="276"/>
        <v>45410237894.525002</v>
      </c>
      <c r="AO307" s="208">
        <f t="shared" si="276"/>
        <v>45846788475.729919</v>
      </c>
      <c r="AP307" s="208">
        <f t="shared" si="276"/>
        <v>46277717596.240959</v>
      </c>
      <c r="AQ307" s="208">
        <f t="shared" si="276"/>
        <v>46705625344.715538</v>
      </c>
      <c r="AR307" s="208">
        <f t="shared" si="276"/>
        <v>47122602192.059013</v>
      </c>
      <c r="AS307" s="208">
        <f t="shared" si="276"/>
        <v>47523778280.39135</v>
      </c>
      <c r="AT307" s="208">
        <f t="shared" si="276"/>
        <v>47911217637.123283</v>
      </c>
      <c r="AU307" s="208">
        <f t="shared" si="276"/>
        <v>48286545420.446899</v>
      </c>
      <c r="AV307" s="208">
        <f t="shared" si="276"/>
        <v>48648968073.345314</v>
      </c>
      <c r="AW307" s="208">
        <f t="shared" si="276"/>
        <v>48996629517.345383</v>
      </c>
      <c r="AX307" s="208">
        <f t="shared" si="276"/>
        <v>49329167050.715088</v>
      </c>
      <c r="AY307" s="208">
        <f t="shared" si="276"/>
        <v>49647709062.403358</v>
      </c>
      <c r="AZ307" s="208">
        <f t="shared" si="276"/>
        <v>49953076383.725769</v>
      </c>
      <c r="BA307" s="208">
        <f t="shared" si="276"/>
        <v>50244207182.669388</v>
      </c>
      <c r="BB307" s="208">
        <f t="shared" si="276"/>
        <v>50519281900.86792</v>
      </c>
      <c r="BC307" s="208">
        <f t="shared" si="276"/>
        <v>50777790372.799019</v>
      </c>
      <c r="BD307" s="208">
        <f t="shared" si="276"/>
        <v>51020589684.66861</v>
      </c>
      <c r="BE307" s="208">
        <f t="shared" si="276"/>
        <v>51248452955.970993</v>
      </c>
      <c r="BF307" s="208">
        <f t="shared" si="276"/>
        <v>51460694464.214943</v>
      </c>
      <c r="BG307" s="208">
        <f t="shared" si="276"/>
        <v>51655976585.459061</v>
      </c>
      <c r="BH307" s="208">
        <f t="shared" si="276"/>
        <v>51834011259.541565</v>
      </c>
      <c r="BI307" s="208">
        <f t="shared" si="276"/>
        <v>51995667267.925224</v>
      </c>
      <c r="BJ307" s="208">
        <f t="shared" si="276"/>
        <v>52109133337.405312</v>
      </c>
      <c r="BK307" s="208">
        <f t="shared" si="276"/>
        <v>52182324117.50695</v>
      </c>
      <c r="BL307" s="208">
        <f t="shared" si="276"/>
        <v>52255610848.698784</v>
      </c>
      <c r="BM307" s="208">
        <f t="shared" si="276"/>
        <v>52328993667.916382</v>
      </c>
      <c r="BN307" s="208">
        <f>BN290*BN$308</f>
        <v>52402472707.710136</v>
      </c>
    </row>
    <row r="308" spans="2:66" hidden="1" outlineLevel="1">
      <c r="E308" s="74" t="s">
        <v>295</v>
      </c>
      <c r="J308" t="s">
        <v>156</v>
      </c>
      <c r="R308" s="186">
        <f t="shared" ref="R308:AW308" si="277">R154</f>
        <v>186388312278.61441</v>
      </c>
      <c r="S308" s="186">
        <f t="shared" si="277"/>
        <v>192218293969.39346</v>
      </c>
      <c r="T308" s="186">
        <f t="shared" si="277"/>
        <v>200161046057.48999</v>
      </c>
      <c r="U308" s="186">
        <f t="shared" si="277"/>
        <v>203955463379.07913</v>
      </c>
      <c r="V308" s="186">
        <f t="shared" si="277"/>
        <v>197444826742.79538</v>
      </c>
      <c r="W308" s="186">
        <f t="shared" si="277"/>
        <v>207430477145.01346</v>
      </c>
      <c r="X308" s="186">
        <f t="shared" si="277"/>
        <v>224104726533.20349</v>
      </c>
      <c r="Y308" s="186">
        <f t="shared" si="277"/>
        <v>241135286130.70761</v>
      </c>
      <c r="Z308" s="186">
        <f t="shared" si="277"/>
        <v>258069766647.28207</v>
      </c>
      <c r="AA308" s="186">
        <f t="shared" si="277"/>
        <v>273535171891.4462</v>
      </c>
      <c r="AB308" s="186">
        <f t="shared" si="277"/>
        <v>288245072606.45819</v>
      </c>
      <c r="AC308" s="186">
        <f t="shared" si="277"/>
        <v>301319103417.09381</v>
      </c>
      <c r="AD308" s="186">
        <f t="shared" si="277"/>
        <v>313246196967.6131</v>
      </c>
      <c r="AE308" s="186">
        <f t="shared" si="277"/>
        <v>322874313002.70709</v>
      </c>
      <c r="AF308" s="186">
        <f t="shared" si="277"/>
        <v>331846285039.94611</v>
      </c>
      <c r="AG308" s="186">
        <f t="shared" si="277"/>
        <v>340120141526.24139</v>
      </c>
      <c r="AH308" s="186">
        <f t="shared" si="277"/>
        <v>343574579425.63318</v>
      </c>
      <c r="AI308" s="186">
        <f t="shared" si="277"/>
        <v>345594294538.15253</v>
      </c>
      <c r="AJ308" s="186">
        <f t="shared" si="277"/>
        <v>347551137613.56873</v>
      </c>
      <c r="AK308" s="186">
        <f t="shared" si="277"/>
        <v>349445337837.24249</v>
      </c>
      <c r="AL308" s="186">
        <f t="shared" si="277"/>
        <v>351266863616.65674</v>
      </c>
      <c r="AM308" s="186">
        <f t="shared" si="277"/>
        <v>353004266665.33704</v>
      </c>
      <c r="AN308" s="186">
        <f t="shared" si="277"/>
        <v>354655246189.69141</v>
      </c>
      <c r="AO308" s="186">
        <f t="shared" si="277"/>
        <v>356223881564.94415</v>
      </c>
      <c r="AP308" s="186">
        <f t="shared" si="277"/>
        <v>357720377692.41809</v>
      </c>
      <c r="AQ308" s="186">
        <f t="shared" si="277"/>
        <v>359147847642.36914</v>
      </c>
      <c r="AR308" s="186">
        <f t="shared" si="277"/>
        <v>360491969487.69971</v>
      </c>
      <c r="AS308" s="186">
        <f t="shared" si="277"/>
        <v>361744285157.21283</v>
      </c>
      <c r="AT308" s="186">
        <f t="shared" si="277"/>
        <v>362908093014.52521</v>
      </c>
      <c r="AU308" s="186">
        <f t="shared" si="277"/>
        <v>363985393343.14087</v>
      </c>
      <c r="AV308" s="186">
        <f t="shared" si="277"/>
        <v>364974517634.91101</v>
      </c>
      <c r="AW308" s="186">
        <f t="shared" si="277"/>
        <v>365873338496.01276</v>
      </c>
      <c r="AX308" s="186">
        <f t="shared" ref="AX308:BN308" si="278">AX154</f>
        <v>366683044025.7309</v>
      </c>
      <c r="AY308" s="186">
        <f t="shared" si="278"/>
        <v>367406876192.65887</v>
      </c>
      <c r="AZ308" s="186">
        <f t="shared" si="278"/>
        <v>368046721341.25061</v>
      </c>
      <c r="BA308" s="186">
        <f t="shared" si="278"/>
        <v>368601226630.73492</v>
      </c>
      <c r="BB308" s="186">
        <f t="shared" si="278"/>
        <v>369068531228.17712</v>
      </c>
      <c r="BC308" s="186">
        <f t="shared" si="278"/>
        <v>369449521828.52026</v>
      </c>
      <c r="BD308" s="186">
        <f t="shared" si="278"/>
        <v>369747127988.36035</v>
      </c>
      <c r="BE308" s="186">
        <f t="shared" si="278"/>
        <v>369963528606.7309</v>
      </c>
      <c r="BF308" s="186">
        <f t="shared" si="278"/>
        <v>370098137149.57629</v>
      </c>
      <c r="BG308" s="186">
        <f t="shared" si="278"/>
        <v>370149448976.58734</v>
      </c>
      <c r="BH308" s="186">
        <f t="shared" si="278"/>
        <v>370117959931.56561</v>
      </c>
      <c r="BI308" s="186">
        <f t="shared" si="278"/>
        <v>370006064082.51245</v>
      </c>
      <c r="BJ308" s="186">
        <f t="shared" si="278"/>
        <v>369882873968.63568</v>
      </c>
      <c r="BK308" s="186">
        <f t="shared" si="278"/>
        <v>369788036546.11407</v>
      </c>
      <c r="BL308" s="186">
        <f t="shared" si="278"/>
        <v>369693557886.49121</v>
      </c>
      <c r="BM308" s="186">
        <f t="shared" si="278"/>
        <v>369599438028.84302</v>
      </c>
      <c r="BN308" s="186">
        <f t="shared" si="278"/>
        <v>369505677012.74805</v>
      </c>
    </row>
    <row r="309" spans="2:66" hidden="1" outlineLevel="1">
      <c r="E309" s="69" t="s">
        <v>154</v>
      </c>
      <c r="K309" s="104" t="str">
        <f>IF(AND(R309:BM309),"ok","error")</f>
        <v>ok</v>
      </c>
      <c r="R309" s="209" t="b">
        <f t="shared" ref="R309:BM309" si="279">(ROUND(SUM(R294:R307)-R308,0)=0)</f>
        <v>1</v>
      </c>
      <c r="S309" s="209" t="b">
        <f t="shared" si="279"/>
        <v>1</v>
      </c>
      <c r="T309" s="209" t="b">
        <f t="shared" si="279"/>
        <v>1</v>
      </c>
      <c r="U309" s="209" t="b">
        <f t="shared" si="279"/>
        <v>1</v>
      </c>
      <c r="V309" s="209" t="b">
        <f t="shared" si="279"/>
        <v>1</v>
      </c>
      <c r="W309" s="209" t="b">
        <f t="shared" si="279"/>
        <v>1</v>
      </c>
      <c r="X309" s="209" t="b">
        <f t="shared" si="279"/>
        <v>1</v>
      </c>
      <c r="Y309" s="209" t="b">
        <f t="shared" si="279"/>
        <v>1</v>
      </c>
      <c r="Z309" s="209" t="b">
        <f t="shared" si="279"/>
        <v>1</v>
      </c>
      <c r="AA309" s="209" t="b">
        <f t="shared" si="279"/>
        <v>1</v>
      </c>
      <c r="AB309" s="209" t="b">
        <f t="shared" si="279"/>
        <v>1</v>
      </c>
      <c r="AC309" s="209" t="b">
        <f t="shared" si="279"/>
        <v>1</v>
      </c>
      <c r="AD309" s="209" t="b">
        <f t="shared" si="279"/>
        <v>1</v>
      </c>
      <c r="AE309" s="209" t="b">
        <f t="shared" si="279"/>
        <v>1</v>
      </c>
      <c r="AF309" s="209" t="b">
        <f t="shared" si="279"/>
        <v>1</v>
      </c>
      <c r="AG309" s="209" t="b">
        <f t="shared" si="279"/>
        <v>1</v>
      </c>
      <c r="AH309" s="209" t="b">
        <f t="shared" si="279"/>
        <v>1</v>
      </c>
      <c r="AI309" s="209" t="b">
        <f t="shared" si="279"/>
        <v>1</v>
      </c>
      <c r="AJ309" s="209" t="b">
        <f t="shared" si="279"/>
        <v>1</v>
      </c>
      <c r="AK309" s="209" t="b">
        <f t="shared" si="279"/>
        <v>1</v>
      </c>
      <c r="AL309" s="209" t="b">
        <f t="shared" si="279"/>
        <v>1</v>
      </c>
      <c r="AM309" s="209" t="b">
        <f t="shared" si="279"/>
        <v>1</v>
      </c>
      <c r="AN309" s="209" t="b">
        <f t="shared" si="279"/>
        <v>1</v>
      </c>
      <c r="AO309" s="209" t="b">
        <f t="shared" si="279"/>
        <v>1</v>
      </c>
      <c r="AP309" s="209" t="b">
        <f t="shared" si="279"/>
        <v>1</v>
      </c>
      <c r="AQ309" s="209" t="b">
        <f t="shared" si="279"/>
        <v>1</v>
      </c>
      <c r="AR309" s="209" t="b">
        <f t="shared" si="279"/>
        <v>1</v>
      </c>
      <c r="AS309" s="209" t="b">
        <f t="shared" si="279"/>
        <v>1</v>
      </c>
      <c r="AT309" s="209" t="b">
        <f t="shared" si="279"/>
        <v>1</v>
      </c>
      <c r="AU309" s="209" t="b">
        <f t="shared" si="279"/>
        <v>1</v>
      </c>
      <c r="AV309" s="209" t="b">
        <f t="shared" si="279"/>
        <v>1</v>
      </c>
      <c r="AW309" s="209" t="b">
        <f t="shared" si="279"/>
        <v>1</v>
      </c>
      <c r="AX309" s="209" t="b">
        <f t="shared" si="279"/>
        <v>1</v>
      </c>
      <c r="AY309" s="209" t="b">
        <f t="shared" si="279"/>
        <v>1</v>
      </c>
      <c r="AZ309" s="209" t="b">
        <f t="shared" si="279"/>
        <v>1</v>
      </c>
      <c r="BA309" s="209" t="b">
        <f t="shared" si="279"/>
        <v>1</v>
      </c>
      <c r="BB309" s="209" t="b">
        <f t="shared" si="279"/>
        <v>1</v>
      </c>
      <c r="BC309" s="209" t="b">
        <f t="shared" si="279"/>
        <v>1</v>
      </c>
      <c r="BD309" s="209" t="b">
        <f t="shared" si="279"/>
        <v>1</v>
      </c>
      <c r="BE309" s="209" t="b">
        <f t="shared" si="279"/>
        <v>1</v>
      </c>
      <c r="BF309" s="209" t="b">
        <f t="shared" si="279"/>
        <v>1</v>
      </c>
      <c r="BG309" s="209" t="b">
        <f t="shared" si="279"/>
        <v>1</v>
      </c>
      <c r="BH309" s="209" t="b">
        <f t="shared" si="279"/>
        <v>1</v>
      </c>
      <c r="BI309" s="209" t="b">
        <f t="shared" si="279"/>
        <v>1</v>
      </c>
      <c r="BJ309" s="209" t="b">
        <f t="shared" si="279"/>
        <v>1</v>
      </c>
      <c r="BK309" s="209" t="b">
        <f t="shared" si="279"/>
        <v>1</v>
      </c>
      <c r="BL309" s="209" t="b">
        <f t="shared" si="279"/>
        <v>1</v>
      </c>
      <c r="BM309" s="209" t="b">
        <f t="shared" si="279"/>
        <v>1</v>
      </c>
      <c r="BN309" s="209" t="b">
        <f>(ROUND(SUM(BN294:BN307)-BN308,0)=0)</f>
        <v>1</v>
      </c>
    </row>
    <row r="310" spans="2:66" hidden="1" outlineLevel="1">
      <c r="E310" s="6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  <c r="BI310" s="209"/>
      <c r="BJ310" s="209"/>
      <c r="BK310" s="209"/>
      <c r="BL310" s="209"/>
      <c r="BM310" s="209"/>
      <c r="BN310" s="209"/>
    </row>
    <row r="311" spans="2:66" hidden="1" outlineLevel="1">
      <c r="B311" s="91" t="s">
        <v>347</v>
      </c>
    </row>
    <row r="312" spans="2:66" hidden="1" outlineLevel="1">
      <c r="E312" s="16"/>
    </row>
    <row r="313" spans="2:66" hidden="1" outlineLevel="1">
      <c r="C313" s="78" t="s">
        <v>349</v>
      </c>
    </row>
    <row r="314" spans="2:66" hidden="1" outlineLevel="1"/>
    <row r="315" spans="2:66" hidden="1" outlineLevel="1">
      <c r="D315" s="78" t="s">
        <v>348</v>
      </c>
    </row>
    <row r="316" spans="2:66" hidden="1" outlineLevel="1">
      <c r="E316" s="63" t="s">
        <v>317</v>
      </c>
      <c r="J316" t="s">
        <v>119</v>
      </c>
      <c r="K316" s="104" t="str">
        <f t="array" ref="K316">IF(OR(L316:BM316&lt;0,L316:BM316&gt;1),"error","ok")</f>
        <v>ok</v>
      </c>
      <c r="R316" s="198">
        <f t="shared" ref="R316:AV316" si="280">R212</f>
        <v>0.24045231746331241</v>
      </c>
      <c r="S316" s="198">
        <f t="shared" si="280"/>
        <v>0.24045231746331241</v>
      </c>
      <c r="T316" s="198">
        <f t="shared" si="280"/>
        <v>0.24045231746331241</v>
      </c>
      <c r="U316" s="198">
        <f t="shared" si="280"/>
        <v>0.24045231746331241</v>
      </c>
      <c r="V316" s="198">
        <f t="shared" si="280"/>
        <v>0.1478154180041269</v>
      </c>
      <c r="W316" s="198">
        <f t="shared" si="280"/>
        <v>0.15189307877829805</v>
      </c>
      <c r="X316" s="198">
        <f t="shared" si="280"/>
        <v>0.15189307877829805</v>
      </c>
      <c r="Y316" s="198">
        <f t="shared" si="280"/>
        <v>0.15189307877829805</v>
      </c>
      <c r="Z316" s="198">
        <f t="shared" si="280"/>
        <v>0.15189307877829805</v>
      </c>
      <c r="AA316" s="198">
        <f t="shared" si="280"/>
        <v>0.15189307877829805</v>
      </c>
      <c r="AB316" s="198">
        <f t="shared" si="280"/>
        <v>0.15189307877829805</v>
      </c>
      <c r="AC316" s="198">
        <f t="shared" si="280"/>
        <v>0.15189307877829805</v>
      </c>
      <c r="AD316" s="198">
        <f t="shared" si="280"/>
        <v>0.15189307877829805</v>
      </c>
      <c r="AE316" s="198">
        <f t="shared" si="280"/>
        <v>0.15189307877829805</v>
      </c>
      <c r="AF316" s="198">
        <f t="shared" si="280"/>
        <v>0.15189307877829805</v>
      </c>
      <c r="AG316" s="198">
        <f t="shared" si="280"/>
        <v>0.15189307877829805</v>
      </c>
      <c r="AH316" s="198">
        <f t="shared" si="280"/>
        <v>0.15189307877829805</v>
      </c>
      <c r="AI316" s="198">
        <f t="shared" si="280"/>
        <v>0.15189307877829805</v>
      </c>
      <c r="AJ316" s="198">
        <f t="shared" si="280"/>
        <v>0.15189307877829805</v>
      </c>
      <c r="AK316" s="198">
        <f t="shared" si="280"/>
        <v>0.15189307877829805</v>
      </c>
      <c r="AL316" s="198">
        <f t="shared" si="280"/>
        <v>0.15189307877829805</v>
      </c>
      <c r="AM316" s="198">
        <f t="shared" si="280"/>
        <v>0.15189307877829805</v>
      </c>
      <c r="AN316" s="198">
        <f t="shared" si="280"/>
        <v>0.15189307877829805</v>
      </c>
      <c r="AO316" s="198">
        <f t="shared" si="280"/>
        <v>0.15189307877829805</v>
      </c>
      <c r="AP316" s="198">
        <f t="shared" si="280"/>
        <v>0.15189307877829805</v>
      </c>
      <c r="AQ316" s="198">
        <f t="shared" si="280"/>
        <v>0.15189307877829805</v>
      </c>
      <c r="AR316" s="198">
        <f t="shared" si="280"/>
        <v>0.15189307877829805</v>
      </c>
      <c r="AS316" s="198">
        <f t="shared" si="280"/>
        <v>0.15189307877829805</v>
      </c>
      <c r="AT316" s="198">
        <f t="shared" si="280"/>
        <v>0.15189307877829805</v>
      </c>
      <c r="AU316" s="198">
        <f t="shared" si="280"/>
        <v>0.15189307877829805</v>
      </c>
      <c r="AV316" s="198">
        <f t="shared" si="280"/>
        <v>0.15189307877829805</v>
      </c>
      <c r="AW316" s="198">
        <f t="shared" ref="AW316:BM316" si="281">AW212</f>
        <v>0.15189307877829805</v>
      </c>
      <c r="AX316" s="198">
        <f t="shared" si="281"/>
        <v>0.15189307877829805</v>
      </c>
      <c r="AY316" s="198">
        <f t="shared" si="281"/>
        <v>0.15189307877829805</v>
      </c>
      <c r="AZ316" s="198">
        <f t="shared" si="281"/>
        <v>0.15189307877829805</v>
      </c>
      <c r="BA316" s="198">
        <f t="shared" si="281"/>
        <v>0.15189307877829805</v>
      </c>
      <c r="BB316" s="198">
        <f t="shared" si="281"/>
        <v>0.15189307877829805</v>
      </c>
      <c r="BC316" s="198">
        <f t="shared" si="281"/>
        <v>0.15189307877829805</v>
      </c>
      <c r="BD316" s="198">
        <f t="shared" si="281"/>
        <v>0.15189307877829805</v>
      </c>
      <c r="BE316" s="198">
        <f t="shared" si="281"/>
        <v>0.15189307877829805</v>
      </c>
      <c r="BF316" s="198">
        <f t="shared" si="281"/>
        <v>0.15189307877829805</v>
      </c>
      <c r="BG316" s="198">
        <f t="shared" si="281"/>
        <v>0.15189307877829805</v>
      </c>
      <c r="BH316" s="198">
        <f t="shared" si="281"/>
        <v>0.15189307877829805</v>
      </c>
      <c r="BI316" s="198">
        <f t="shared" si="281"/>
        <v>0.15189307877829805</v>
      </c>
      <c r="BJ316" s="198">
        <f t="shared" si="281"/>
        <v>0.15189307877829805</v>
      </c>
      <c r="BK316" s="198">
        <f t="shared" si="281"/>
        <v>0.15189307877829805</v>
      </c>
      <c r="BL316" s="198">
        <f t="shared" si="281"/>
        <v>0.15189307877829805</v>
      </c>
      <c r="BM316" s="198">
        <f t="shared" si="281"/>
        <v>0.15189307877829805</v>
      </c>
      <c r="BN316" s="198">
        <f>BN212</f>
        <v>0.15189307877829805</v>
      </c>
    </row>
    <row r="317" spans="2:66" hidden="1" outlineLevel="1">
      <c r="E317" s="16"/>
    </row>
    <row r="318" spans="2:66" hidden="1" outlineLevel="1">
      <c r="C318" s="78" t="s">
        <v>351</v>
      </c>
    </row>
    <row r="319" spans="2:66" hidden="1" outlineLevel="1"/>
    <row r="320" spans="2:66" hidden="1" outlineLevel="1">
      <c r="D320" s="78" t="s">
        <v>352</v>
      </c>
    </row>
    <row r="321" spans="2:67" hidden="1" outlineLevel="1">
      <c r="E321" s="63" t="s">
        <v>317</v>
      </c>
      <c r="J321" t="s">
        <v>119</v>
      </c>
      <c r="K321" s="104" t="str">
        <f t="array" ref="K321">IF(OR(L321:BM321&lt;0,L321:BM321&gt;1),"error","ok")</f>
        <v>ok</v>
      </c>
      <c r="S321" s="198">
        <f t="shared" ref="S321:BN321" si="282">S265</f>
        <v>0.15771156632159011</v>
      </c>
      <c r="T321" s="198">
        <f t="shared" si="282"/>
        <v>0.26967187453508101</v>
      </c>
      <c r="U321" s="198">
        <f t="shared" si="282"/>
        <v>0.34367838944841367</v>
      </c>
      <c r="V321" s="198">
        <f t="shared" si="282"/>
        <v>0.38461538461538458</v>
      </c>
      <c r="W321" s="198">
        <f t="shared" si="282"/>
        <v>0.39537075012766087</v>
      </c>
      <c r="X321" s="198">
        <f t="shared" si="282"/>
        <v>0.39222301791289849</v>
      </c>
      <c r="Y321" s="198">
        <f t="shared" si="282"/>
        <v>0.39006949597098961</v>
      </c>
      <c r="Z321" s="198">
        <f t="shared" si="282"/>
        <v>0.38858997241753324</v>
      </c>
      <c r="AA321" s="198">
        <f t="shared" si="282"/>
        <v>0.38757057211511425</v>
      </c>
      <c r="AB321" s="198">
        <f t="shared" si="282"/>
        <v>0.38686680542767959</v>
      </c>
      <c r="AC321" s="198">
        <f t="shared" si="282"/>
        <v>0.38638027844323375</v>
      </c>
      <c r="AD321" s="198">
        <f t="shared" si="282"/>
        <v>0.38604361504010321</v>
      </c>
      <c r="AE321" s="198">
        <f t="shared" si="282"/>
        <v>0.38581050065627043</v>
      </c>
      <c r="AF321" s="198">
        <f t="shared" si="282"/>
        <v>0.38564901312627264</v>
      </c>
      <c r="AG321" s="198">
        <f t="shared" si="282"/>
        <v>0.38553710923086004</v>
      </c>
      <c r="AH321" s="198">
        <f t="shared" si="282"/>
        <v>0.38545954779188896</v>
      </c>
      <c r="AI321" s="198">
        <f t="shared" si="282"/>
        <v>0.38540578126718938</v>
      </c>
      <c r="AJ321" s="198">
        <f t="shared" si="282"/>
        <v>0.38536850576979409</v>
      </c>
      <c r="AK321" s="198">
        <f t="shared" si="282"/>
        <v>0.38534266137392659</v>
      </c>
      <c r="AL321" s="198">
        <f t="shared" si="282"/>
        <v>0.38532474165756092</v>
      </c>
      <c r="AM321" s="198">
        <f t="shared" si="282"/>
        <v>0.38531231623978413</v>
      </c>
      <c r="AN321" s="198">
        <f t="shared" si="282"/>
        <v>0.3853037003258194</v>
      </c>
      <c r="AO321" s="198">
        <f t="shared" si="282"/>
        <v>0.38529772586141464</v>
      </c>
      <c r="AP321" s="198">
        <f t="shared" si="282"/>
        <v>0.38529358298818794</v>
      </c>
      <c r="AQ321" s="198">
        <f t="shared" si="282"/>
        <v>0.38529071017222116</v>
      </c>
      <c r="AR321" s="198">
        <f t="shared" si="282"/>
        <v>0.38528871804810938</v>
      </c>
      <c r="AS321" s="198">
        <f t="shared" si="282"/>
        <v>0.38528733662518344</v>
      </c>
      <c r="AT321" s="198">
        <f t="shared" si="282"/>
        <v>0.38528637868565996</v>
      </c>
      <c r="AU321" s="198">
        <f t="shared" si="282"/>
        <v>0.38528571440695014</v>
      </c>
      <c r="AV321" s="198">
        <f t="shared" si="282"/>
        <v>0.38528525376537215</v>
      </c>
      <c r="AW321" s="198">
        <f t="shared" si="282"/>
        <v>0.38528493433491295</v>
      </c>
      <c r="AX321" s="198">
        <f t="shared" si="282"/>
        <v>0.38528471282672416</v>
      </c>
      <c r="AY321" s="198">
        <f t="shared" si="282"/>
        <v>0.38528455922240312</v>
      </c>
      <c r="AZ321" s="198">
        <f t="shared" si="282"/>
        <v>0.38528445270582423</v>
      </c>
      <c r="BA321" s="198">
        <f t="shared" si="282"/>
        <v>0.38528437884212119</v>
      </c>
      <c r="BB321" s="198">
        <f t="shared" si="282"/>
        <v>0.38528432762148068</v>
      </c>
      <c r="BC321" s="198">
        <f t="shared" si="282"/>
        <v>0.38528429210262405</v>
      </c>
      <c r="BD321" s="198">
        <f t="shared" si="282"/>
        <v>0.38528426747213829</v>
      </c>
      <c r="BE321" s="198">
        <f t="shared" si="282"/>
        <v>0.38528425039217218</v>
      </c>
      <c r="BF321" s="198">
        <f t="shared" si="282"/>
        <v>0.38528423854810023</v>
      </c>
      <c r="BG321" s="198">
        <f t="shared" si="282"/>
        <v>0.38528423033484938</v>
      </c>
      <c r="BH321" s="198">
        <f t="shared" si="282"/>
        <v>0.38528422463938494</v>
      </c>
      <c r="BI321" s="198">
        <f t="shared" si="282"/>
        <v>0.38528422068987511</v>
      </c>
      <c r="BJ321" s="198">
        <f t="shared" si="282"/>
        <v>0.38528421795109447</v>
      </c>
      <c r="BK321" s="198">
        <f t="shared" si="282"/>
        <v>0.38528421605189178</v>
      </c>
      <c r="BL321" s="198">
        <f t="shared" si="282"/>
        <v>0.38528421473489283</v>
      </c>
      <c r="BM321" s="198">
        <f t="shared" si="282"/>
        <v>0.38528421382162226</v>
      </c>
      <c r="BN321" s="198">
        <f t="shared" si="282"/>
        <v>0.3852842131883164</v>
      </c>
    </row>
    <row r="322" spans="2:67" hidden="1" outlineLevel="1">
      <c r="E322" s="63" t="s">
        <v>340</v>
      </c>
      <c r="J322" t="s">
        <v>119</v>
      </c>
      <c r="K322" s="104" t="str">
        <f t="array" ref="K322">IF(OR(R322:BM322&lt;0,R322:BM322&gt;1),"error","ok")</f>
        <v>ok</v>
      </c>
      <c r="S322" s="72">
        <f t="shared" ref="S322:BN322" si="283">S252*S245/(1-S252)*(S242-1)</f>
        <v>0.90000000000000036</v>
      </c>
      <c r="T322" s="72">
        <f t="shared" si="283"/>
        <v>0.80000000000000038</v>
      </c>
      <c r="U322" s="72">
        <f t="shared" si="283"/>
        <v>0.7</v>
      </c>
      <c r="V322" s="72">
        <f t="shared" si="283"/>
        <v>0.6</v>
      </c>
      <c r="W322" s="72">
        <f t="shared" si="283"/>
        <v>0.5</v>
      </c>
      <c r="X322" s="72">
        <f t="shared" si="283"/>
        <v>0.5</v>
      </c>
      <c r="Y322" s="72">
        <f t="shared" si="283"/>
        <v>0.5</v>
      </c>
      <c r="Z322" s="72">
        <f t="shared" si="283"/>
        <v>0.5</v>
      </c>
      <c r="AA322" s="72">
        <f t="shared" si="283"/>
        <v>0.5</v>
      </c>
      <c r="AB322" s="72">
        <f t="shared" si="283"/>
        <v>0.5</v>
      </c>
      <c r="AC322" s="72">
        <f t="shared" si="283"/>
        <v>0.5</v>
      </c>
      <c r="AD322" s="72">
        <f t="shared" si="283"/>
        <v>0.5</v>
      </c>
      <c r="AE322" s="72">
        <f t="shared" si="283"/>
        <v>0.5</v>
      </c>
      <c r="AF322" s="72">
        <f t="shared" si="283"/>
        <v>0.5</v>
      </c>
      <c r="AG322" s="72">
        <f t="shared" si="283"/>
        <v>0.5</v>
      </c>
      <c r="AH322" s="72">
        <f t="shared" si="283"/>
        <v>0.5</v>
      </c>
      <c r="AI322" s="72">
        <f t="shared" si="283"/>
        <v>0.5</v>
      </c>
      <c r="AJ322" s="72">
        <f t="shared" si="283"/>
        <v>0.5</v>
      </c>
      <c r="AK322" s="72">
        <f t="shared" si="283"/>
        <v>0.5</v>
      </c>
      <c r="AL322" s="72">
        <f t="shared" si="283"/>
        <v>0.5</v>
      </c>
      <c r="AM322" s="72">
        <f t="shared" si="283"/>
        <v>0.5</v>
      </c>
      <c r="AN322" s="72">
        <f t="shared" si="283"/>
        <v>0.5</v>
      </c>
      <c r="AO322" s="72">
        <f t="shared" si="283"/>
        <v>0.5</v>
      </c>
      <c r="AP322" s="72">
        <f t="shared" si="283"/>
        <v>0.5</v>
      </c>
      <c r="AQ322" s="72">
        <f t="shared" si="283"/>
        <v>0.5</v>
      </c>
      <c r="AR322" s="72">
        <f t="shared" si="283"/>
        <v>0.5</v>
      </c>
      <c r="AS322" s="72">
        <f t="shared" si="283"/>
        <v>0.5</v>
      </c>
      <c r="AT322" s="72">
        <f t="shared" si="283"/>
        <v>0.5</v>
      </c>
      <c r="AU322" s="72">
        <f t="shared" si="283"/>
        <v>0.5</v>
      </c>
      <c r="AV322" s="72">
        <f t="shared" si="283"/>
        <v>0.5</v>
      </c>
      <c r="AW322" s="72">
        <f t="shared" si="283"/>
        <v>0.5</v>
      </c>
      <c r="AX322" s="72">
        <f t="shared" si="283"/>
        <v>0.5</v>
      </c>
      <c r="AY322" s="72">
        <f t="shared" si="283"/>
        <v>0.5</v>
      </c>
      <c r="AZ322" s="72">
        <f t="shared" si="283"/>
        <v>0.5</v>
      </c>
      <c r="BA322" s="72">
        <f t="shared" si="283"/>
        <v>0.5</v>
      </c>
      <c r="BB322" s="72">
        <f t="shared" si="283"/>
        <v>0.5</v>
      </c>
      <c r="BC322" s="72">
        <f t="shared" si="283"/>
        <v>0.5</v>
      </c>
      <c r="BD322" s="72">
        <f t="shared" si="283"/>
        <v>0.5</v>
      </c>
      <c r="BE322" s="72">
        <f t="shared" si="283"/>
        <v>0.5</v>
      </c>
      <c r="BF322" s="72">
        <f t="shared" si="283"/>
        <v>0.5</v>
      </c>
      <c r="BG322" s="72">
        <f t="shared" si="283"/>
        <v>0.5</v>
      </c>
      <c r="BH322" s="72">
        <f t="shared" si="283"/>
        <v>0.5</v>
      </c>
      <c r="BI322" s="72">
        <f t="shared" si="283"/>
        <v>0.5</v>
      </c>
      <c r="BJ322" s="72">
        <f t="shared" si="283"/>
        <v>0.5</v>
      </c>
      <c r="BK322" s="72">
        <f t="shared" si="283"/>
        <v>0.5</v>
      </c>
      <c r="BL322" s="72">
        <f t="shared" si="283"/>
        <v>0.5</v>
      </c>
      <c r="BM322" s="72">
        <f t="shared" si="283"/>
        <v>0.5</v>
      </c>
      <c r="BN322" s="72">
        <f t="shared" si="283"/>
        <v>0.5</v>
      </c>
    </row>
    <row r="323" spans="2:67" hidden="1" outlineLevel="1">
      <c r="E323" s="63" t="s">
        <v>350</v>
      </c>
      <c r="J323" t="s">
        <v>119</v>
      </c>
      <c r="K323" s="104" t="str">
        <f t="array" ref="K323">IF(OR(R323:BM323&lt;0,R323:BM323&gt;1),"error","ok")</f>
        <v>ok</v>
      </c>
      <c r="S323" s="72">
        <f t="shared" ref="S323:BN323" si="284">S252*S252/(1-S252)*(S242-2)+S245*(S252/(1-S245))</f>
        <v>0.1</v>
      </c>
      <c r="T323" s="72">
        <f t="shared" si="284"/>
        <v>0.2</v>
      </c>
      <c r="U323" s="72">
        <f t="shared" si="284"/>
        <v>0.30000000000000004</v>
      </c>
      <c r="V323" s="72">
        <f t="shared" si="284"/>
        <v>0.4</v>
      </c>
      <c r="W323" s="72">
        <f t="shared" si="284"/>
        <v>0.5</v>
      </c>
      <c r="X323" s="72">
        <f t="shared" si="284"/>
        <v>0.5</v>
      </c>
      <c r="Y323" s="72">
        <f t="shared" si="284"/>
        <v>0.5</v>
      </c>
      <c r="Z323" s="72">
        <f t="shared" si="284"/>
        <v>0.5</v>
      </c>
      <c r="AA323" s="72">
        <f t="shared" si="284"/>
        <v>0.5</v>
      </c>
      <c r="AB323" s="72">
        <f t="shared" si="284"/>
        <v>0.5</v>
      </c>
      <c r="AC323" s="72">
        <f t="shared" si="284"/>
        <v>0.5</v>
      </c>
      <c r="AD323" s="72">
        <f t="shared" si="284"/>
        <v>0.5</v>
      </c>
      <c r="AE323" s="72">
        <f t="shared" si="284"/>
        <v>0.5</v>
      </c>
      <c r="AF323" s="72">
        <f t="shared" si="284"/>
        <v>0.5</v>
      </c>
      <c r="AG323" s="72">
        <f t="shared" si="284"/>
        <v>0.5</v>
      </c>
      <c r="AH323" s="72">
        <f t="shared" si="284"/>
        <v>0.5</v>
      </c>
      <c r="AI323" s="72">
        <f t="shared" si="284"/>
        <v>0.5</v>
      </c>
      <c r="AJ323" s="72">
        <f t="shared" si="284"/>
        <v>0.5</v>
      </c>
      <c r="AK323" s="72">
        <f t="shared" si="284"/>
        <v>0.5</v>
      </c>
      <c r="AL323" s="72">
        <f t="shared" si="284"/>
        <v>0.5</v>
      </c>
      <c r="AM323" s="72">
        <f t="shared" si="284"/>
        <v>0.5</v>
      </c>
      <c r="AN323" s="72">
        <f t="shared" si="284"/>
        <v>0.5</v>
      </c>
      <c r="AO323" s="72">
        <f t="shared" si="284"/>
        <v>0.5</v>
      </c>
      <c r="AP323" s="72">
        <f t="shared" si="284"/>
        <v>0.5</v>
      </c>
      <c r="AQ323" s="72">
        <f t="shared" si="284"/>
        <v>0.5</v>
      </c>
      <c r="AR323" s="72">
        <f t="shared" si="284"/>
        <v>0.5</v>
      </c>
      <c r="AS323" s="72">
        <f t="shared" si="284"/>
        <v>0.5</v>
      </c>
      <c r="AT323" s="72">
        <f t="shared" si="284"/>
        <v>0.5</v>
      </c>
      <c r="AU323" s="72">
        <f t="shared" si="284"/>
        <v>0.5</v>
      </c>
      <c r="AV323" s="72">
        <f t="shared" si="284"/>
        <v>0.5</v>
      </c>
      <c r="AW323" s="72">
        <f t="shared" si="284"/>
        <v>0.5</v>
      </c>
      <c r="AX323" s="72">
        <f t="shared" si="284"/>
        <v>0.5</v>
      </c>
      <c r="AY323" s="72">
        <f t="shared" si="284"/>
        <v>0.5</v>
      </c>
      <c r="AZ323" s="72">
        <f t="shared" si="284"/>
        <v>0.5</v>
      </c>
      <c r="BA323" s="72">
        <f t="shared" si="284"/>
        <v>0.5</v>
      </c>
      <c r="BB323" s="72">
        <f t="shared" si="284"/>
        <v>0.5</v>
      </c>
      <c r="BC323" s="72">
        <f t="shared" si="284"/>
        <v>0.5</v>
      </c>
      <c r="BD323" s="72">
        <f t="shared" si="284"/>
        <v>0.5</v>
      </c>
      <c r="BE323" s="72">
        <f t="shared" si="284"/>
        <v>0.5</v>
      </c>
      <c r="BF323" s="72">
        <f t="shared" si="284"/>
        <v>0.5</v>
      </c>
      <c r="BG323" s="72">
        <f t="shared" si="284"/>
        <v>0.5</v>
      </c>
      <c r="BH323" s="72">
        <f t="shared" si="284"/>
        <v>0.5</v>
      </c>
      <c r="BI323" s="72">
        <f t="shared" si="284"/>
        <v>0.5</v>
      </c>
      <c r="BJ323" s="72">
        <f t="shared" si="284"/>
        <v>0.5</v>
      </c>
      <c r="BK323" s="72">
        <f t="shared" si="284"/>
        <v>0.5</v>
      </c>
      <c r="BL323" s="72">
        <f t="shared" si="284"/>
        <v>0.5</v>
      </c>
      <c r="BM323" s="72">
        <f t="shared" si="284"/>
        <v>0.5</v>
      </c>
      <c r="BN323" s="72">
        <f t="shared" si="284"/>
        <v>0.5</v>
      </c>
    </row>
    <row r="324" spans="2:67" hidden="1" outlineLevel="1">
      <c r="E324" s="84" t="s">
        <v>154</v>
      </c>
      <c r="K324" s="104" t="str">
        <f t="array" ref="K324">IF(OR(R324:BM324&lt;0,R324:BM324&gt;1),"error","ok")</f>
        <v>ok</v>
      </c>
      <c r="S324" s="206">
        <f t="shared" ref="S324:BN324" si="285">ROUND(S322+S323*(S242-1),6)</f>
        <v>1</v>
      </c>
      <c r="T324" s="206">
        <f t="shared" si="285"/>
        <v>1</v>
      </c>
      <c r="U324" s="206">
        <f t="shared" si="285"/>
        <v>1</v>
      </c>
      <c r="V324" s="206">
        <f t="shared" si="285"/>
        <v>1</v>
      </c>
      <c r="W324" s="206">
        <f t="shared" si="285"/>
        <v>1</v>
      </c>
      <c r="X324" s="206">
        <f t="shared" si="285"/>
        <v>1</v>
      </c>
      <c r="Y324" s="206">
        <f t="shared" si="285"/>
        <v>1</v>
      </c>
      <c r="Z324" s="206">
        <f t="shared" si="285"/>
        <v>1</v>
      </c>
      <c r="AA324" s="206">
        <f t="shared" si="285"/>
        <v>1</v>
      </c>
      <c r="AB324" s="206">
        <f t="shared" si="285"/>
        <v>1</v>
      </c>
      <c r="AC324" s="206">
        <f t="shared" si="285"/>
        <v>1</v>
      </c>
      <c r="AD324" s="206">
        <f t="shared" si="285"/>
        <v>1</v>
      </c>
      <c r="AE324" s="206">
        <f t="shared" si="285"/>
        <v>1</v>
      </c>
      <c r="AF324" s="206">
        <f t="shared" si="285"/>
        <v>1</v>
      </c>
      <c r="AG324" s="206">
        <f t="shared" si="285"/>
        <v>1</v>
      </c>
      <c r="AH324" s="206">
        <f t="shared" si="285"/>
        <v>1</v>
      </c>
      <c r="AI324" s="206">
        <f t="shared" si="285"/>
        <v>1</v>
      </c>
      <c r="AJ324" s="206">
        <f t="shared" si="285"/>
        <v>1</v>
      </c>
      <c r="AK324" s="206">
        <f t="shared" si="285"/>
        <v>1</v>
      </c>
      <c r="AL324" s="206">
        <f t="shared" si="285"/>
        <v>1</v>
      </c>
      <c r="AM324" s="206">
        <f t="shared" si="285"/>
        <v>1</v>
      </c>
      <c r="AN324" s="206">
        <f t="shared" si="285"/>
        <v>1</v>
      </c>
      <c r="AO324" s="206">
        <f t="shared" si="285"/>
        <v>1</v>
      </c>
      <c r="AP324" s="206">
        <f t="shared" si="285"/>
        <v>1</v>
      </c>
      <c r="AQ324" s="206">
        <f t="shared" si="285"/>
        <v>1</v>
      </c>
      <c r="AR324" s="206">
        <f t="shared" si="285"/>
        <v>1</v>
      </c>
      <c r="AS324" s="206">
        <f t="shared" si="285"/>
        <v>1</v>
      </c>
      <c r="AT324" s="206">
        <f t="shared" si="285"/>
        <v>1</v>
      </c>
      <c r="AU324" s="206">
        <f t="shared" si="285"/>
        <v>1</v>
      </c>
      <c r="AV324" s="206">
        <f t="shared" si="285"/>
        <v>1</v>
      </c>
      <c r="AW324" s="206">
        <f t="shared" si="285"/>
        <v>1</v>
      </c>
      <c r="AX324" s="206">
        <f t="shared" si="285"/>
        <v>1</v>
      </c>
      <c r="AY324" s="206">
        <f t="shared" si="285"/>
        <v>1</v>
      </c>
      <c r="AZ324" s="206">
        <f t="shared" si="285"/>
        <v>1</v>
      </c>
      <c r="BA324" s="206">
        <f t="shared" si="285"/>
        <v>1</v>
      </c>
      <c r="BB324" s="206">
        <f t="shared" si="285"/>
        <v>1</v>
      </c>
      <c r="BC324" s="206">
        <f t="shared" si="285"/>
        <v>1</v>
      </c>
      <c r="BD324" s="206">
        <f t="shared" si="285"/>
        <v>1</v>
      </c>
      <c r="BE324" s="206">
        <f t="shared" si="285"/>
        <v>1</v>
      </c>
      <c r="BF324" s="206">
        <f t="shared" si="285"/>
        <v>1</v>
      </c>
      <c r="BG324" s="206">
        <f t="shared" si="285"/>
        <v>1</v>
      </c>
      <c r="BH324" s="206">
        <f t="shared" si="285"/>
        <v>1</v>
      </c>
      <c r="BI324" s="206">
        <f t="shared" si="285"/>
        <v>1</v>
      </c>
      <c r="BJ324" s="206">
        <f t="shared" si="285"/>
        <v>1</v>
      </c>
      <c r="BK324" s="206">
        <f t="shared" si="285"/>
        <v>1</v>
      </c>
      <c r="BL324" s="206">
        <f t="shared" si="285"/>
        <v>1</v>
      </c>
      <c r="BM324" s="206">
        <f t="shared" si="285"/>
        <v>1</v>
      </c>
      <c r="BN324" s="206">
        <f t="shared" si="285"/>
        <v>1</v>
      </c>
    </row>
    <row r="325" spans="2:67" hidden="1" outlineLevel="1">
      <c r="B325" s="91"/>
    </row>
    <row r="326" spans="2:67" hidden="1" outlineLevel="1">
      <c r="B326" s="91"/>
      <c r="C326" s="91" t="s">
        <v>297</v>
      </c>
    </row>
    <row r="327" spans="2:67" hidden="1" outlineLevel="1">
      <c r="E327" s="74" t="s">
        <v>291</v>
      </c>
    </row>
    <row r="328" spans="2:67" hidden="1" outlineLevel="1">
      <c r="E328" s="83" t="s">
        <v>274</v>
      </c>
      <c r="J328" t="s">
        <v>156</v>
      </c>
      <c r="R328" s="210">
        <f t="shared" ref="R328:AW328" si="286">R158</f>
        <v>880575692.70000005</v>
      </c>
      <c r="S328" s="210">
        <f t="shared" si="286"/>
        <v>835609677.20000005</v>
      </c>
      <c r="T328" s="210">
        <f t="shared" si="286"/>
        <v>747978237.30000007</v>
      </c>
      <c r="U328" s="210">
        <f t="shared" si="286"/>
        <v>711414599.9000001</v>
      </c>
      <c r="V328" s="210">
        <f t="shared" si="286"/>
        <v>743765130.6500001</v>
      </c>
      <c r="W328" s="210">
        <f t="shared" si="286"/>
        <v>905181779.05000007</v>
      </c>
      <c r="X328" s="210">
        <f t="shared" si="286"/>
        <v>1173108319.0473516</v>
      </c>
      <c r="Y328" s="210">
        <f t="shared" si="286"/>
        <v>1322564835.5235405</v>
      </c>
      <c r="Z328" s="210">
        <f t="shared" si="286"/>
        <v>1471223960.289947</v>
      </c>
      <c r="AA328" s="210">
        <f t="shared" si="286"/>
        <v>1614524330.1891353</v>
      </c>
      <c r="AB328" s="210">
        <f t="shared" si="286"/>
        <v>1747564598.581099</v>
      </c>
      <c r="AC328" s="210">
        <f t="shared" si="286"/>
        <v>1865354201.5166273</v>
      </c>
      <c r="AD328" s="210">
        <f t="shared" si="286"/>
        <v>1963102763.3573074</v>
      </c>
      <c r="AE328" s="210">
        <f t="shared" si="286"/>
        <v>2036527018.08476</v>
      </c>
      <c r="AF328" s="210">
        <f t="shared" si="286"/>
        <v>2082149592.1823151</v>
      </c>
      <c r="AG328" s="210">
        <f t="shared" si="286"/>
        <v>2097561965.9294846</v>
      </c>
      <c r="AH328" s="210">
        <f t="shared" si="286"/>
        <v>2097561965.9294846</v>
      </c>
      <c r="AI328" s="210">
        <f t="shared" si="286"/>
        <v>2097561965.9294846</v>
      </c>
      <c r="AJ328" s="210">
        <f t="shared" si="286"/>
        <v>2097561965.9294846</v>
      </c>
      <c r="AK328" s="210">
        <f t="shared" si="286"/>
        <v>2097561965.9294846</v>
      </c>
      <c r="AL328" s="210">
        <f t="shared" si="286"/>
        <v>2097561965.9294846</v>
      </c>
      <c r="AM328" s="210">
        <f t="shared" si="286"/>
        <v>2097561965.9294846</v>
      </c>
      <c r="AN328" s="210">
        <f t="shared" si="286"/>
        <v>2097561965.9294846</v>
      </c>
      <c r="AO328" s="210">
        <f t="shared" si="286"/>
        <v>2097561965.9294846</v>
      </c>
      <c r="AP328" s="210">
        <f t="shared" si="286"/>
        <v>2097561965.9294846</v>
      </c>
      <c r="AQ328" s="210">
        <f t="shared" si="286"/>
        <v>2097561965.9294846</v>
      </c>
      <c r="AR328" s="210">
        <f t="shared" si="286"/>
        <v>2097561965.9294846</v>
      </c>
      <c r="AS328" s="210">
        <f t="shared" si="286"/>
        <v>2097561965.9294846</v>
      </c>
      <c r="AT328" s="210">
        <f t="shared" si="286"/>
        <v>2097561965.9294846</v>
      </c>
      <c r="AU328" s="210">
        <f t="shared" si="286"/>
        <v>2097561965.9294846</v>
      </c>
      <c r="AV328" s="210">
        <f t="shared" si="286"/>
        <v>2097561965.9294846</v>
      </c>
      <c r="AW328" s="210">
        <f t="shared" si="286"/>
        <v>2097561965.9294846</v>
      </c>
      <c r="AX328" s="210">
        <f t="shared" ref="AX328:BN328" si="287">AX158</f>
        <v>2097561965.9294846</v>
      </c>
      <c r="AY328" s="210">
        <f t="shared" si="287"/>
        <v>2097561965.9294846</v>
      </c>
      <c r="AZ328" s="210">
        <f t="shared" si="287"/>
        <v>2097561965.9294846</v>
      </c>
      <c r="BA328" s="210">
        <f t="shared" si="287"/>
        <v>2097561965.9294846</v>
      </c>
      <c r="BB328" s="210">
        <f t="shared" si="287"/>
        <v>2097561965.9294846</v>
      </c>
      <c r="BC328" s="210">
        <f t="shared" si="287"/>
        <v>2097561965.9294846</v>
      </c>
      <c r="BD328" s="210">
        <f t="shared" si="287"/>
        <v>2097561965.9294846</v>
      </c>
      <c r="BE328" s="210">
        <f t="shared" si="287"/>
        <v>2097561965.9294846</v>
      </c>
      <c r="BF328" s="210">
        <f t="shared" si="287"/>
        <v>2097561965.9294846</v>
      </c>
      <c r="BG328" s="210">
        <f t="shared" si="287"/>
        <v>2097561965.9294846</v>
      </c>
      <c r="BH328" s="210">
        <f t="shared" si="287"/>
        <v>2097561965.9294846</v>
      </c>
      <c r="BI328" s="210">
        <f t="shared" si="287"/>
        <v>2097561965.9294846</v>
      </c>
      <c r="BJ328" s="210">
        <f t="shared" si="287"/>
        <v>2097561965.9294846</v>
      </c>
      <c r="BK328" s="210">
        <f t="shared" si="287"/>
        <v>2097561965.9294846</v>
      </c>
      <c r="BL328" s="210">
        <f t="shared" si="287"/>
        <v>2097561965.9294846</v>
      </c>
      <c r="BM328" s="210">
        <f t="shared" si="287"/>
        <v>2097561965.9294846</v>
      </c>
      <c r="BN328" s="210">
        <f t="shared" si="287"/>
        <v>2097561965.9294846</v>
      </c>
      <c r="BO328" s="80"/>
    </row>
    <row r="329" spans="2:67" hidden="1" outlineLevel="1">
      <c r="E329" s="63" t="s">
        <v>288</v>
      </c>
      <c r="J329" t="s">
        <v>156</v>
      </c>
      <c r="R329" s="186">
        <f t="shared" ref="R329:AW329" si="288">R305</f>
        <v>6549232072.2028017</v>
      </c>
      <c r="S329" s="186">
        <f t="shared" si="288"/>
        <v>6825181411.5711222</v>
      </c>
      <c r="T329" s="186">
        <f t="shared" si="288"/>
        <v>7095475488.2029209</v>
      </c>
      <c r="U329" s="186">
        <f t="shared" si="288"/>
        <v>7610906133.2271271</v>
      </c>
      <c r="V329" s="186">
        <f t="shared" si="288"/>
        <v>7659523588.7987413</v>
      </c>
      <c r="W329" s="186">
        <f t="shared" si="288"/>
        <v>8438070417.2602425</v>
      </c>
      <c r="X329" s="186">
        <f t="shared" si="288"/>
        <v>9478750601.3193016</v>
      </c>
      <c r="Y329" s="186">
        <f t="shared" si="288"/>
        <v>10630483476.091694</v>
      </c>
      <c r="Z329" s="186">
        <f t="shared" si="288"/>
        <v>11708437663.005522</v>
      </c>
      <c r="AA329" s="186">
        <f t="shared" si="288"/>
        <v>12631148634.025949</v>
      </c>
      <c r="AB329" s="186">
        <f t="shared" si="288"/>
        <v>13471102406.718529</v>
      </c>
      <c r="AC329" s="186">
        <f t="shared" si="288"/>
        <v>14203316458.486692</v>
      </c>
      <c r="AD329" s="186">
        <f t="shared" si="288"/>
        <v>14873073214.495077</v>
      </c>
      <c r="AE329" s="186">
        <f t="shared" si="288"/>
        <v>15413046578.116564</v>
      </c>
      <c r="AF329" s="186">
        <f t="shared" si="288"/>
        <v>15940516323.72402</v>
      </c>
      <c r="AG329" s="186">
        <f t="shared" si="288"/>
        <v>16456404069.098728</v>
      </c>
      <c r="AH329" s="186">
        <f t="shared" si="288"/>
        <v>16650815812.283363</v>
      </c>
      <c r="AI329" s="186">
        <f t="shared" si="288"/>
        <v>16752901648.722141</v>
      </c>
      <c r="AJ329" s="186">
        <f t="shared" si="288"/>
        <v>16851271584.368467</v>
      </c>
      <c r="AK329" s="186">
        <f t="shared" si="288"/>
        <v>16945866295.64295</v>
      </c>
      <c r="AL329" s="186">
        <f t="shared" si="288"/>
        <v>17036280634.08489</v>
      </c>
      <c r="AM329" s="186">
        <f t="shared" si="288"/>
        <v>17122067761.921282</v>
      </c>
      <c r="AN329" s="186">
        <f t="shared" si="288"/>
        <v>17203097659.419327</v>
      </c>
      <c r="AO329" s="186">
        <f t="shared" si="288"/>
        <v>17279452794.073936</v>
      </c>
      <c r="AP329" s="186">
        <f t="shared" si="288"/>
        <v>17351417376.20113</v>
      </c>
      <c r="AQ329" s="186">
        <f t="shared" si="288"/>
        <v>17419046317.160297</v>
      </c>
      <c r="AR329" s="186">
        <f t="shared" si="288"/>
        <v>17481846012.473667</v>
      </c>
      <c r="AS329" s="186">
        <f t="shared" si="288"/>
        <v>17539544781.883411</v>
      </c>
      <c r="AT329" s="186">
        <f t="shared" si="288"/>
        <v>17592246714.783703</v>
      </c>
      <c r="AU329" s="186">
        <f t="shared" si="288"/>
        <v>17639993199.121174</v>
      </c>
      <c r="AV329" s="186">
        <f t="shared" si="288"/>
        <v>17682723548.852951</v>
      </c>
      <c r="AW329" s="186">
        <f t="shared" si="288"/>
        <v>17720408693.423115</v>
      </c>
      <c r="AX329" s="186">
        <f t="shared" ref="AX329:BN329" si="289">AX305</f>
        <v>17753149191.698112</v>
      </c>
      <c r="AY329" s="186">
        <f t="shared" si="289"/>
        <v>17781091863.141731</v>
      </c>
      <c r="AZ329" s="186">
        <f t="shared" si="289"/>
        <v>17804312959.93325</v>
      </c>
      <c r="BA329" s="186">
        <f t="shared" si="289"/>
        <v>17822790324.374199</v>
      </c>
      <c r="BB329" s="186">
        <f t="shared" si="289"/>
        <v>17836515717.897854</v>
      </c>
      <c r="BC329" s="186">
        <f t="shared" si="289"/>
        <v>17845582040.528145</v>
      </c>
      <c r="BD329" s="186">
        <f t="shared" si="289"/>
        <v>17850132111.36079</v>
      </c>
      <c r="BE329" s="186">
        <f t="shared" si="289"/>
        <v>17850264396.386879</v>
      </c>
      <c r="BF329" s="186">
        <f t="shared" si="289"/>
        <v>17845987423.248333</v>
      </c>
      <c r="BG329" s="186">
        <f t="shared" si="289"/>
        <v>17837291655.57901</v>
      </c>
      <c r="BH329" s="186">
        <f t="shared" si="289"/>
        <v>17824233234.886845</v>
      </c>
      <c r="BI329" s="186">
        <f t="shared" si="289"/>
        <v>17806918851.983215</v>
      </c>
      <c r="BJ329" s="186">
        <f t="shared" si="289"/>
        <v>17791829200.57935</v>
      </c>
      <c r="BK329" s="186">
        <f t="shared" si="289"/>
        <v>17781076978.062027</v>
      </c>
      <c r="BL329" s="186">
        <f t="shared" si="289"/>
        <v>17770322164.203342</v>
      </c>
      <c r="BM329" s="186">
        <f t="shared" si="289"/>
        <v>17759564778.382202</v>
      </c>
      <c r="BN329" s="186">
        <f t="shared" si="289"/>
        <v>17748804839.970856</v>
      </c>
    </row>
    <row r="330" spans="2:67" hidden="1" outlineLevel="1">
      <c r="E330" s="63" t="s">
        <v>284</v>
      </c>
      <c r="J330" t="s">
        <v>156</v>
      </c>
      <c r="R330" s="186">
        <f t="shared" ref="R330:AW330" si="290">R300</f>
        <v>630666592.34957957</v>
      </c>
      <c r="S330" s="186">
        <f t="shared" si="290"/>
        <v>1002194856.6090163</v>
      </c>
      <c r="T330" s="186">
        <f t="shared" si="290"/>
        <v>2231998874.4285808</v>
      </c>
      <c r="U330" s="186">
        <f t="shared" si="290"/>
        <v>3648646224.7742538</v>
      </c>
      <c r="V330" s="186">
        <f t="shared" si="290"/>
        <v>5942708071.371419</v>
      </c>
      <c r="W330" s="186">
        <f t="shared" si="290"/>
        <v>6934759508.1352043</v>
      </c>
      <c r="X330" s="186">
        <f t="shared" si="290"/>
        <v>7951447873.0462484</v>
      </c>
      <c r="Y330" s="186">
        <f t="shared" si="290"/>
        <v>9068911458.7668324</v>
      </c>
      <c r="Z330" s="186">
        <f t="shared" si="290"/>
        <v>10147656744.250891</v>
      </c>
      <c r="AA330" s="186">
        <f t="shared" si="290"/>
        <v>11094558548.177603</v>
      </c>
      <c r="AB330" s="186">
        <f t="shared" si="290"/>
        <v>11970314812.284222</v>
      </c>
      <c r="AC330" s="186">
        <f t="shared" si="290"/>
        <v>12751181452.769356</v>
      </c>
      <c r="AD330" s="186">
        <f t="shared" si="290"/>
        <v>13480547551.715675</v>
      </c>
      <c r="AE330" s="186">
        <f t="shared" si="290"/>
        <v>14079900069.600672</v>
      </c>
      <c r="AF330" s="186">
        <f t="shared" si="290"/>
        <v>14675573436.029997</v>
      </c>
      <c r="AG330" s="186">
        <f t="shared" si="290"/>
        <v>15268704425.962578</v>
      </c>
      <c r="AH330" s="186">
        <f t="shared" si="290"/>
        <v>15453171357.287619</v>
      </c>
      <c r="AI330" s="186">
        <f t="shared" si="290"/>
        <v>15530772338.766008</v>
      </c>
      <c r="AJ330" s="186">
        <f t="shared" si="290"/>
        <v>15604992618.566082</v>
      </c>
      <c r="AK330" s="186">
        <f t="shared" si="290"/>
        <v>15675658515.805416</v>
      </c>
      <c r="AL330" s="186">
        <f t="shared" si="290"/>
        <v>15742633562.216499</v>
      </c>
      <c r="AM330" s="186">
        <f t="shared" si="290"/>
        <v>15805776831.942654</v>
      </c>
      <c r="AN330" s="186">
        <f t="shared" si="290"/>
        <v>15864935380.145967</v>
      </c>
      <c r="AO330" s="186">
        <f t="shared" si="290"/>
        <v>15919952035.533596</v>
      </c>
      <c r="AP330" s="186">
        <f t="shared" si="290"/>
        <v>15970680919.371977</v>
      </c>
      <c r="AQ330" s="186">
        <f t="shared" si="290"/>
        <v>16017026110.945625</v>
      </c>
      <c r="AR330" s="186">
        <f t="shared" si="290"/>
        <v>16058965289.289425</v>
      </c>
      <c r="AS330" s="186">
        <f t="shared" si="290"/>
        <v>16096509020.540709</v>
      </c>
      <c r="AT330" s="186">
        <f t="shared" si="290"/>
        <v>16129635247.887793</v>
      </c>
      <c r="AU330" s="186">
        <f t="shared" si="290"/>
        <v>16158285626.441092</v>
      </c>
      <c r="AV330" s="186">
        <f t="shared" si="290"/>
        <v>16182442193.767128</v>
      </c>
      <c r="AW330" s="186">
        <f t="shared" si="290"/>
        <v>16202183667.589039</v>
      </c>
      <c r="AX330" s="186">
        <f t="shared" ref="AX330:BN330" si="291">AX300</f>
        <v>16217635685.883577</v>
      </c>
      <c r="AY330" s="186">
        <f t="shared" si="291"/>
        <v>16228884626.823429</v>
      </c>
      <c r="AZ330" s="186">
        <f t="shared" si="291"/>
        <v>16235960901.072607</v>
      </c>
      <c r="BA330" s="186">
        <f t="shared" si="291"/>
        <v>16238899773.114473</v>
      </c>
      <c r="BB330" s="186">
        <f t="shared" si="291"/>
        <v>16237792937.209578</v>
      </c>
      <c r="BC330" s="186">
        <f t="shared" si="291"/>
        <v>16232762564.320833</v>
      </c>
      <c r="BD330" s="186">
        <f t="shared" si="291"/>
        <v>16223906094.045977</v>
      </c>
      <c r="BE330" s="186">
        <f t="shared" si="291"/>
        <v>16211279592.951229</v>
      </c>
      <c r="BF330" s="186">
        <f t="shared" si="291"/>
        <v>16194925160.49003</v>
      </c>
      <c r="BG330" s="186">
        <f t="shared" si="291"/>
        <v>16174900349.091669</v>
      </c>
      <c r="BH330" s="186">
        <f t="shared" si="291"/>
        <v>16151273475.437849</v>
      </c>
      <c r="BI330" s="186">
        <f t="shared" si="291"/>
        <v>16124103808.955175</v>
      </c>
      <c r="BJ330" s="186">
        <f t="shared" si="291"/>
        <v>16101970392.775129</v>
      </c>
      <c r="BK330" s="186">
        <f t="shared" si="291"/>
        <v>16086639229.541481</v>
      </c>
      <c r="BL330" s="186">
        <f t="shared" si="291"/>
        <v>16071322663.562721</v>
      </c>
      <c r="BM330" s="186">
        <f t="shared" si="291"/>
        <v>16056020680.940376</v>
      </c>
      <c r="BN330" s="186">
        <f t="shared" si="291"/>
        <v>16040733267.7892</v>
      </c>
    </row>
    <row r="331" spans="2:67" hidden="1" outlineLevel="1">
      <c r="E331" s="63" t="s">
        <v>285</v>
      </c>
      <c r="J331" t="s">
        <v>156</v>
      </c>
      <c r="R331" s="186">
        <f t="shared" ref="R331:AW331" si="292">R301</f>
        <v>20537811701.718849</v>
      </c>
      <c r="S331" s="186">
        <f t="shared" si="292"/>
        <v>32636720421.14127</v>
      </c>
      <c r="T331" s="186">
        <f t="shared" si="292"/>
        <v>48457059200.046349</v>
      </c>
      <c r="U331" s="186">
        <f t="shared" si="292"/>
        <v>59409527981.675827</v>
      </c>
      <c r="V331" s="186">
        <f t="shared" si="292"/>
        <v>70640960333.069931</v>
      </c>
      <c r="W331" s="186">
        <f t="shared" si="292"/>
        <v>79836646884.032333</v>
      </c>
      <c r="X331" s="186">
        <f t="shared" si="292"/>
        <v>91541305118.436508</v>
      </c>
      <c r="Y331" s="186">
        <f t="shared" si="292"/>
        <v>104406141396.3609</v>
      </c>
      <c r="Z331" s="186">
        <f t="shared" si="292"/>
        <v>116825231969.57739</v>
      </c>
      <c r="AA331" s="186">
        <f t="shared" si="292"/>
        <v>127726470125.74796</v>
      </c>
      <c r="AB331" s="186">
        <f t="shared" si="292"/>
        <v>137808642915.1488</v>
      </c>
      <c r="AC331" s="186">
        <f t="shared" si="292"/>
        <v>146798395792.20227</v>
      </c>
      <c r="AD331" s="186">
        <f t="shared" si="292"/>
        <v>155195246991.21671</v>
      </c>
      <c r="AE331" s="186">
        <f t="shared" si="292"/>
        <v>162095312562.82111</v>
      </c>
      <c r="AF331" s="186">
        <f t="shared" si="292"/>
        <v>168953021782.30475</v>
      </c>
      <c r="AG331" s="186">
        <f t="shared" si="292"/>
        <v>175781461808.76465</v>
      </c>
      <c r="AH331" s="186">
        <f t="shared" si="292"/>
        <v>177905143421.76102</v>
      </c>
      <c r="AI331" s="186">
        <f t="shared" si="292"/>
        <v>178798527272.90637</v>
      </c>
      <c r="AJ331" s="186">
        <f t="shared" si="292"/>
        <v>179652990684.80716</v>
      </c>
      <c r="AK331" s="186">
        <f t="shared" si="292"/>
        <v>180466534150.59302</v>
      </c>
      <c r="AL331" s="186">
        <f t="shared" si="292"/>
        <v>181237586574.84665</v>
      </c>
      <c r="AM331" s="186">
        <f t="shared" si="292"/>
        <v>181964525544.00861</v>
      </c>
      <c r="AN331" s="186">
        <f t="shared" si="292"/>
        <v>182645590275.60309</v>
      </c>
      <c r="AO331" s="186">
        <f t="shared" si="292"/>
        <v>183278971329.95251</v>
      </c>
      <c r="AP331" s="186">
        <f t="shared" si="292"/>
        <v>183862989273.33972</v>
      </c>
      <c r="AQ331" s="186">
        <f t="shared" si="292"/>
        <v>184396539815.37329</v>
      </c>
      <c r="AR331" s="186">
        <f t="shared" si="292"/>
        <v>184879365985.2084</v>
      </c>
      <c r="AS331" s="186">
        <f t="shared" si="292"/>
        <v>185311589425.84851</v>
      </c>
      <c r="AT331" s="186">
        <f t="shared" si="292"/>
        <v>185692956207.52371</v>
      </c>
      <c r="AU331" s="186">
        <f t="shared" si="292"/>
        <v>186022794632.77414</v>
      </c>
      <c r="AV331" s="186">
        <f t="shared" si="292"/>
        <v>186300897908.49362</v>
      </c>
      <c r="AW331" s="186">
        <f t="shared" si="292"/>
        <v>186528172275.05838</v>
      </c>
      <c r="AX331" s="186">
        <f t="shared" ref="AX331:BN331" si="293">AX301</f>
        <v>186706064143.80728</v>
      </c>
      <c r="AY331" s="186">
        <f t="shared" si="293"/>
        <v>186835567946.29398</v>
      </c>
      <c r="AZ331" s="186">
        <f t="shared" si="293"/>
        <v>186917033786.28793</v>
      </c>
      <c r="BA331" s="186">
        <f t="shared" si="293"/>
        <v>186950867647.31348</v>
      </c>
      <c r="BB331" s="186">
        <f t="shared" si="293"/>
        <v>186938125162.56052</v>
      </c>
      <c r="BC331" s="186">
        <f t="shared" si="293"/>
        <v>186880212829.2572</v>
      </c>
      <c r="BD331" s="186">
        <f t="shared" si="293"/>
        <v>186778252423.97665</v>
      </c>
      <c r="BE331" s="186">
        <f t="shared" si="293"/>
        <v>186632889414.90619</v>
      </c>
      <c r="BF331" s="186">
        <f t="shared" si="293"/>
        <v>186444608473.38809</v>
      </c>
      <c r="BG331" s="186">
        <f t="shared" si="293"/>
        <v>186214072173.65704</v>
      </c>
      <c r="BH331" s="186">
        <f t="shared" si="293"/>
        <v>185942067013.75772</v>
      </c>
      <c r="BI331" s="186">
        <f t="shared" si="293"/>
        <v>185629275334.91293</v>
      </c>
      <c r="BJ331" s="186">
        <f t="shared" si="293"/>
        <v>185374463653.29218</v>
      </c>
      <c r="BK331" s="186">
        <f t="shared" si="293"/>
        <v>185197963132.40598</v>
      </c>
      <c r="BL331" s="186">
        <f t="shared" si="293"/>
        <v>185021630662.8967</v>
      </c>
      <c r="BM331" s="186">
        <f t="shared" si="293"/>
        <v>184845466084.75778</v>
      </c>
      <c r="BN331" s="186">
        <f t="shared" si="293"/>
        <v>184669469238.13477</v>
      </c>
    </row>
    <row r="332" spans="2:67" hidden="1" outlineLevel="1">
      <c r="E332" s="74" t="s">
        <v>292</v>
      </c>
    </row>
    <row r="333" spans="2:67" hidden="1" outlineLevel="1">
      <c r="D333" s="74"/>
      <c r="E333" s="83" t="s">
        <v>275</v>
      </c>
      <c r="J333" t="s">
        <v>156</v>
      </c>
      <c r="R333" s="186">
        <f t="shared" ref="R333:AW333" si="294">R159</f>
        <v>17611513854</v>
      </c>
      <c r="S333" s="186">
        <f t="shared" si="294"/>
        <v>16712193544</v>
      </c>
      <c r="T333" s="186">
        <f t="shared" si="294"/>
        <v>14959564746</v>
      </c>
      <c r="U333" s="186">
        <f t="shared" si="294"/>
        <v>14228291998</v>
      </c>
      <c r="V333" s="186">
        <f t="shared" si="294"/>
        <v>14875302613</v>
      </c>
      <c r="W333" s="186">
        <f t="shared" si="294"/>
        <v>18103635581</v>
      </c>
      <c r="X333" s="186">
        <f t="shared" si="294"/>
        <v>23462166380.947029</v>
      </c>
      <c r="Y333" s="186">
        <f t="shared" si="294"/>
        <v>26451296710.470806</v>
      </c>
      <c r="Z333" s="186">
        <f t="shared" si="294"/>
        <v>29424479205.798939</v>
      </c>
      <c r="AA333" s="186">
        <f t="shared" si="294"/>
        <v>32290486603.782703</v>
      </c>
      <c r="AB333" s="186">
        <f t="shared" si="294"/>
        <v>34951291971.621979</v>
      </c>
      <c r="AC333" s="186">
        <f t="shared" si="294"/>
        <v>37307084030.332542</v>
      </c>
      <c r="AD333" s="186">
        <f t="shared" si="294"/>
        <v>39262055267.146149</v>
      </c>
      <c r="AE333" s="186">
        <f t="shared" si="294"/>
        <v>40730540361.695198</v>
      </c>
      <c r="AF333" s="186">
        <f t="shared" si="294"/>
        <v>41642991843.646301</v>
      </c>
      <c r="AG333" s="186">
        <f t="shared" si="294"/>
        <v>41951239318.589691</v>
      </c>
      <c r="AH333" s="186">
        <f t="shared" si="294"/>
        <v>41951239318.589691</v>
      </c>
      <c r="AI333" s="186">
        <f t="shared" si="294"/>
        <v>41951239318.589691</v>
      </c>
      <c r="AJ333" s="186">
        <f t="shared" si="294"/>
        <v>41951239318.589691</v>
      </c>
      <c r="AK333" s="186">
        <f t="shared" si="294"/>
        <v>41951239318.589691</v>
      </c>
      <c r="AL333" s="186">
        <f t="shared" si="294"/>
        <v>41951239318.589691</v>
      </c>
      <c r="AM333" s="186">
        <f t="shared" si="294"/>
        <v>41951239318.589691</v>
      </c>
      <c r="AN333" s="186">
        <f t="shared" si="294"/>
        <v>41951239318.589691</v>
      </c>
      <c r="AO333" s="186">
        <f t="shared" si="294"/>
        <v>41951239318.589691</v>
      </c>
      <c r="AP333" s="186">
        <f t="shared" si="294"/>
        <v>41951239318.589691</v>
      </c>
      <c r="AQ333" s="186">
        <f t="shared" si="294"/>
        <v>41951239318.589691</v>
      </c>
      <c r="AR333" s="186">
        <f t="shared" si="294"/>
        <v>41951239318.589691</v>
      </c>
      <c r="AS333" s="186">
        <f t="shared" si="294"/>
        <v>41951239318.589691</v>
      </c>
      <c r="AT333" s="186">
        <f t="shared" si="294"/>
        <v>41951239318.589691</v>
      </c>
      <c r="AU333" s="186">
        <f t="shared" si="294"/>
        <v>41951239318.589691</v>
      </c>
      <c r="AV333" s="186">
        <f t="shared" si="294"/>
        <v>41951239318.589691</v>
      </c>
      <c r="AW333" s="186">
        <f t="shared" si="294"/>
        <v>41951239318.589691</v>
      </c>
      <c r="AX333" s="186">
        <f t="shared" ref="AX333:BN333" si="295">AX159</f>
        <v>41951239318.589691</v>
      </c>
      <c r="AY333" s="186">
        <f t="shared" si="295"/>
        <v>41951239318.589691</v>
      </c>
      <c r="AZ333" s="186">
        <f t="shared" si="295"/>
        <v>41951239318.589691</v>
      </c>
      <c r="BA333" s="186">
        <f t="shared" si="295"/>
        <v>41951239318.589691</v>
      </c>
      <c r="BB333" s="186">
        <f t="shared" si="295"/>
        <v>41951239318.589691</v>
      </c>
      <c r="BC333" s="186">
        <f t="shared" si="295"/>
        <v>41951239318.589691</v>
      </c>
      <c r="BD333" s="186">
        <f t="shared" si="295"/>
        <v>41951239318.589691</v>
      </c>
      <c r="BE333" s="186">
        <f t="shared" si="295"/>
        <v>41951239318.589691</v>
      </c>
      <c r="BF333" s="186">
        <f t="shared" si="295"/>
        <v>41951239318.589691</v>
      </c>
      <c r="BG333" s="186">
        <f t="shared" si="295"/>
        <v>41951239318.589691</v>
      </c>
      <c r="BH333" s="186">
        <f t="shared" si="295"/>
        <v>41951239318.589691</v>
      </c>
      <c r="BI333" s="186">
        <f t="shared" si="295"/>
        <v>41951239318.589691</v>
      </c>
      <c r="BJ333" s="186">
        <f t="shared" si="295"/>
        <v>41951239318.589691</v>
      </c>
      <c r="BK333" s="186">
        <f t="shared" si="295"/>
        <v>41951239318.589691</v>
      </c>
      <c r="BL333" s="186">
        <f t="shared" si="295"/>
        <v>41951239318.589691</v>
      </c>
      <c r="BM333" s="186">
        <f t="shared" si="295"/>
        <v>41951239318.589691</v>
      </c>
      <c r="BN333" s="186">
        <f t="shared" si="295"/>
        <v>41951239318.589691</v>
      </c>
    </row>
    <row r="334" spans="2:67" hidden="1" outlineLevel="1">
      <c r="E334" s="63" t="s">
        <v>283</v>
      </c>
      <c r="J334" t="s">
        <v>156</v>
      </c>
      <c r="R334" s="186">
        <f t="shared" ref="R334:AW334" si="296">R299</f>
        <v>5675999331.1462164</v>
      </c>
      <c r="S334" s="186">
        <f t="shared" si="296"/>
        <v>9019753709.4811478</v>
      </c>
      <c r="T334" s="186">
        <f t="shared" si="296"/>
        <v>12647993621.761959</v>
      </c>
      <c r="U334" s="186">
        <f t="shared" si="296"/>
        <v>14594584899.097015</v>
      </c>
      <c r="V334" s="186">
        <f t="shared" si="296"/>
        <v>5942708071.371419</v>
      </c>
      <c r="W334" s="186">
        <f t="shared" si="296"/>
        <v>6934759508.1352043</v>
      </c>
      <c r="X334" s="186">
        <f t="shared" si="296"/>
        <v>7951447873.0462484</v>
      </c>
      <c r="Y334" s="186">
        <f t="shared" si="296"/>
        <v>9068911458.7668324</v>
      </c>
      <c r="Z334" s="186">
        <f t="shared" si="296"/>
        <v>10147656744.250891</v>
      </c>
      <c r="AA334" s="186">
        <f t="shared" si="296"/>
        <v>11094558548.177603</v>
      </c>
      <c r="AB334" s="186">
        <f t="shared" si="296"/>
        <v>11970314812.284222</v>
      </c>
      <c r="AC334" s="186">
        <f t="shared" si="296"/>
        <v>12751181452.769356</v>
      </c>
      <c r="AD334" s="186">
        <f t="shared" si="296"/>
        <v>13480547551.715675</v>
      </c>
      <c r="AE334" s="186">
        <f t="shared" si="296"/>
        <v>14079900069.600672</v>
      </c>
      <c r="AF334" s="186">
        <f t="shared" si="296"/>
        <v>14675573436.029997</v>
      </c>
      <c r="AG334" s="186">
        <f t="shared" si="296"/>
        <v>15268704425.962578</v>
      </c>
      <c r="AH334" s="186">
        <f t="shared" si="296"/>
        <v>15453171357.287619</v>
      </c>
      <c r="AI334" s="186">
        <f t="shared" si="296"/>
        <v>15530772338.766008</v>
      </c>
      <c r="AJ334" s="186">
        <f t="shared" si="296"/>
        <v>15604992618.566082</v>
      </c>
      <c r="AK334" s="186">
        <f t="shared" si="296"/>
        <v>15675658515.805416</v>
      </c>
      <c r="AL334" s="186">
        <f t="shared" si="296"/>
        <v>15742633562.216499</v>
      </c>
      <c r="AM334" s="186">
        <f t="shared" si="296"/>
        <v>15805776831.942654</v>
      </c>
      <c r="AN334" s="186">
        <f t="shared" si="296"/>
        <v>15864935380.145967</v>
      </c>
      <c r="AO334" s="186">
        <f t="shared" si="296"/>
        <v>15919952035.533596</v>
      </c>
      <c r="AP334" s="186">
        <f t="shared" si="296"/>
        <v>15970680919.371977</v>
      </c>
      <c r="AQ334" s="186">
        <f t="shared" si="296"/>
        <v>16017026110.945625</v>
      </c>
      <c r="AR334" s="186">
        <f t="shared" si="296"/>
        <v>16058965289.289425</v>
      </c>
      <c r="AS334" s="186">
        <f t="shared" si="296"/>
        <v>16096509020.540709</v>
      </c>
      <c r="AT334" s="186">
        <f t="shared" si="296"/>
        <v>16129635247.887793</v>
      </c>
      <c r="AU334" s="186">
        <f t="shared" si="296"/>
        <v>16158285626.441092</v>
      </c>
      <c r="AV334" s="186">
        <f t="shared" si="296"/>
        <v>16182442193.767128</v>
      </c>
      <c r="AW334" s="186">
        <f t="shared" si="296"/>
        <v>16202183667.589039</v>
      </c>
      <c r="AX334" s="186">
        <f t="shared" ref="AX334:BN334" si="297">AX299</f>
        <v>16217635685.883577</v>
      </c>
      <c r="AY334" s="186">
        <f t="shared" si="297"/>
        <v>16228884626.823429</v>
      </c>
      <c r="AZ334" s="186">
        <f t="shared" si="297"/>
        <v>16235960901.072607</v>
      </c>
      <c r="BA334" s="186">
        <f t="shared" si="297"/>
        <v>16238899773.114473</v>
      </c>
      <c r="BB334" s="186">
        <f t="shared" si="297"/>
        <v>16237792937.209578</v>
      </c>
      <c r="BC334" s="186">
        <f t="shared" si="297"/>
        <v>16232762564.320833</v>
      </c>
      <c r="BD334" s="186">
        <f t="shared" si="297"/>
        <v>16223906094.045977</v>
      </c>
      <c r="BE334" s="186">
        <f t="shared" si="297"/>
        <v>16211279592.951229</v>
      </c>
      <c r="BF334" s="186">
        <f t="shared" si="297"/>
        <v>16194925160.49003</v>
      </c>
      <c r="BG334" s="186">
        <f t="shared" si="297"/>
        <v>16174900349.091669</v>
      </c>
      <c r="BH334" s="186">
        <f t="shared" si="297"/>
        <v>16151273475.437849</v>
      </c>
      <c r="BI334" s="186">
        <f t="shared" si="297"/>
        <v>16124103808.955175</v>
      </c>
      <c r="BJ334" s="186">
        <f t="shared" si="297"/>
        <v>16101970392.775129</v>
      </c>
      <c r="BK334" s="186">
        <f t="shared" si="297"/>
        <v>16086639229.541481</v>
      </c>
      <c r="BL334" s="186">
        <f t="shared" si="297"/>
        <v>16071322663.562721</v>
      </c>
      <c r="BM334" s="186">
        <f t="shared" si="297"/>
        <v>16056020680.940376</v>
      </c>
      <c r="BN334" s="186">
        <f t="shared" si="297"/>
        <v>16040733267.7892</v>
      </c>
    </row>
    <row r="335" spans="2:67" hidden="1" outlineLevel="1">
      <c r="E335" s="63" t="s">
        <v>424</v>
      </c>
      <c r="J335" t="s">
        <v>156</v>
      </c>
      <c r="R335" s="186">
        <f t="shared" ref="R335:AW335" si="298">R304</f>
        <v>422570080.74987799</v>
      </c>
      <c r="S335" s="186">
        <f t="shared" si="298"/>
        <v>395105593.76644474</v>
      </c>
      <c r="T335" s="186">
        <f t="shared" si="298"/>
        <v>361968736.27338809</v>
      </c>
      <c r="U335" s="186">
        <f t="shared" si="298"/>
        <v>332396322.09787714</v>
      </c>
      <c r="V335" s="186">
        <f t="shared" si="298"/>
        <v>296795377.00005269</v>
      </c>
      <c r="W335" s="186">
        <f t="shared" si="298"/>
        <v>282859619.06484365</v>
      </c>
      <c r="X335" s="186">
        <f t="shared" si="298"/>
        <v>274600226.49660903</v>
      </c>
      <c r="Y335" s="186">
        <f t="shared" si="298"/>
        <v>270769490.02629322</v>
      </c>
      <c r="Z335" s="186">
        <f t="shared" si="298"/>
        <v>268277483.74566656</v>
      </c>
      <c r="AA335" s="186">
        <f t="shared" si="298"/>
        <v>267084937.14562702</v>
      </c>
      <c r="AB335" s="186">
        <f t="shared" si="298"/>
        <v>267169534.95743722</v>
      </c>
      <c r="AC335" s="186">
        <f t="shared" si="298"/>
        <v>267171520.84240949</v>
      </c>
      <c r="AD335" s="186">
        <f t="shared" si="298"/>
        <v>267092545.62088084</v>
      </c>
      <c r="AE335" s="186">
        <f t="shared" si="298"/>
        <v>266943633.80134496</v>
      </c>
      <c r="AF335" s="186">
        <f t="shared" si="298"/>
        <v>266727622.56215996</v>
      </c>
      <c r="AG335" s="186">
        <f t="shared" si="298"/>
        <v>266424040.91147533</v>
      </c>
      <c r="AH335" s="186">
        <f t="shared" si="298"/>
        <v>269275277.20576447</v>
      </c>
      <c r="AI335" s="186">
        <f t="shared" si="298"/>
        <v>272174264.91888613</v>
      </c>
      <c r="AJ335" s="186">
        <f t="shared" si="298"/>
        <v>275022309.39520514</v>
      </c>
      <c r="AK335" s="186">
        <f t="shared" si="298"/>
        <v>277827171.0261513</v>
      </c>
      <c r="AL335" s="186">
        <f t="shared" si="298"/>
        <v>280564312.45403886</v>
      </c>
      <c r="AM335" s="186">
        <f t="shared" si="298"/>
        <v>283205127.76645249</v>
      </c>
      <c r="AN335" s="186">
        <f t="shared" si="298"/>
        <v>285748942.98058814</v>
      </c>
      <c r="AO335" s="186">
        <f t="shared" si="298"/>
        <v>288214396.73471481</v>
      </c>
      <c r="AP335" s="186">
        <f t="shared" si="298"/>
        <v>290638044.37663454</v>
      </c>
      <c r="AQ335" s="186">
        <f t="shared" si="298"/>
        <v>293033131.31230247</v>
      </c>
      <c r="AR335" s="186">
        <f t="shared" si="298"/>
        <v>295357600.74078608</v>
      </c>
      <c r="AS335" s="186">
        <f t="shared" si="298"/>
        <v>297585648.16193318</v>
      </c>
      <c r="AT335" s="186">
        <f t="shared" si="298"/>
        <v>299728066.88979048</v>
      </c>
      <c r="AU335" s="186">
        <f t="shared" si="298"/>
        <v>301793233.76347423</v>
      </c>
      <c r="AV335" s="186">
        <f t="shared" si="298"/>
        <v>303776874.74569201</v>
      </c>
      <c r="AW335" s="186">
        <f t="shared" si="298"/>
        <v>305669402.02009505</v>
      </c>
      <c r="AX335" s="186">
        <f t="shared" ref="AX335:BN335" si="299">AX304</f>
        <v>307469263.5083974</v>
      </c>
      <c r="AY335" s="186">
        <f t="shared" si="299"/>
        <v>309182667.52374279</v>
      </c>
      <c r="AZ335" s="186">
        <f t="shared" si="299"/>
        <v>310814034.68098444</v>
      </c>
      <c r="BA335" s="186">
        <f t="shared" si="299"/>
        <v>312357870.37641102</v>
      </c>
      <c r="BB335" s="186">
        <f t="shared" si="299"/>
        <v>313804858.0306558</v>
      </c>
      <c r="BC335" s="186">
        <f t="shared" si="299"/>
        <v>315152682.54018533</v>
      </c>
      <c r="BD335" s="186">
        <f t="shared" si="299"/>
        <v>316406164.52590722</v>
      </c>
      <c r="BE335" s="186">
        <f t="shared" si="299"/>
        <v>317569557.47685748</v>
      </c>
      <c r="BF335" s="186">
        <f t="shared" si="299"/>
        <v>318639387.36785239</v>
      </c>
      <c r="BG335" s="186">
        <f t="shared" si="299"/>
        <v>319608796.56085199</v>
      </c>
      <c r="BH335" s="186">
        <f t="shared" si="299"/>
        <v>320476490.51571465</v>
      </c>
      <c r="BI335" s="186">
        <f t="shared" si="299"/>
        <v>321247237.79776567</v>
      </c>
      <c r="BJ335" s="186">
        <f t="shared" si="299"/>
        <v>321779010.22994637</v>
      </c>
      <c r="BK335" s="186">
        <f t="shared" si="299"/>
        <v>322118831.46256799</v>
      </c>
      <c r="BL335" s="186">
        <f t="shared" si="299"/>
        <v>322459134.53745657</v>
      </c>
      <c r="BM335" s="186">
        <f t="shared" si="299"/>
        <v>322799920.13782996</v>
      </c>
      <c r="BN335" s="186">
        <f t="shared" si="299"/>
        <v>323141188.9478749</v>
      </c>
    </row>
    <row r="336" spans="2:67" hidden="1" outlineLevel="1">
      <c r="E336" s="63" t="s">
        <v>289</v>
      </c>
      <c r="J336" t="s">
        <v>156</v>
      </c>
      <c r="R336" s="186">
        <f t="shared" ref="R336:AW336" si="300">R306</f>
        <v>0</v>
      </c>
      <c r="S336" s="186">
        <f t="shared" si="300"/>
        <v>19189878512.061035</v>
      </c>
      <c r="T336" s="186">
        <f t="shared" si="300"/>
        <v>29670628884.881882</v>
      </c>
      <c r="U336" s="186">
        <f t="shared" si="300"/>
        <v>34285120798.730957</v>
      </c>
      <c r="V336" s="186">
        <f t="shared" si="300"/>
        <v>33788487703.289272</v>
      </c>
      <c r="W336" s="186">
        <f t="shared" si="300"/>
        <v>32443479700.460251</v>
      </c>
      <c r="X336" s="186">
        <f t="shared" si="300"/>
        <v>30611107810.337624</v>
      </c>
      <c r="Y336" s="186">
        <f t="shared" si="300"/>
        <v>29517513432.591438</v>
      </c>
      <c r="Z336" s="186">
        <f t="shared" si="300"/>
        <v>28678021892.692848</v>
      </c>
      <c r="AA336" s="186">
        <f t="shared" si="300"/>
        <v>28097857620.318031</v>
      </c>
      <c r="AB336" s="186">
        <f t="shared" si="300"/>
        <v>27732317626.313747</v>
      </c>
      <c r="AC336" s="186">
        <f t="shared" si="300"/>
        <v>27414772723.939102</v>
      </c>
      <c r="AD336" s="186">
        <f t="shared" si="300"/>
        <v>27122612718.407177</v>
      </c>
      <c r="AE336" s="186">
        <f t="shared" si="300"/>
        <v>26879595482.688358</v>
      </c>
      <c r="AF336" s="186">
        <f t="shared" si="300"/>
        <v>26638374559.330551</v>
      </c>
      <c r="AG336" s="186">
        <f t="shared" si="300"/>
        <v>26394445982.676521</v>
      </c>
      <c r="AH336" s="186">
        <f t="shared" si="300"/>
        <v>26664496292.104214</v>
      </c>
      <c r="AI336" s="186">
        <f t="shared" si="300"/>
        <v>26977547598.336422</v>
      </c>
      <c r="AJ336" s="186">
        <f t="shared" si="300"/>
        <v>27286853079.188183</v>
      </c>
      <c r="AK336" s="186">
        <f t="shared" si="300"/>
        <v>27593067866.482849</v>
      </c>
      <c r="AL336" s="186">
        <f t="shared" si="300"/>
        <v>27893108847.110867</v>
      </c>
      <c r="AM336" s="186">
        <f t="shared" si="300"/>
        <v>28183476797.676277</v>
      </c>
      <c r="AN336" s="186">
        <f t="shared" si="300"/>
        <v>28464028013.037266</v>
      </c>
      <c r="AO336" s="186">
        <f t="shared" si="300"/>
        <v>28736941574.687469</v>
      </c>
      <c r="AP336" s="186">
        <f t="shared" si="300"/>
        <v>29006542199.198429</v>
      </c>
      <c r="AQ336" s="186">
        <f t="shared" si="300"/>
        <v>29274396622.743103</v>
      </c>
      <c r="AR336" s="186">
        <f t="shared" si="300"/>
        <v>29535503125.986843</v>
      </c>
      <c r="AS336" s="186">
        <f t="shared" si="300"/>
        <v>29786778524.28289</v>
      </c>
      <c r="AT336" s="186">
        <f t="shared" si="300"/>
        <v>30029494876.587872</v>
      </c>
      <c r="AU336" s="186">
        <f t="shared" si="300"/>
        <v>30264655604.370869</v>
      </c>
      <c r="AV336" s="186">
        <f t="shared" si="300"/>
        <v>30491752677.766613</v>
      </c>
      <c r="AW336" s="186">
        <f t="shared" si="300"/>
        <v>30709615300.867741</v>
      </c>
      <c r="AX336" s="186">
        <f t="shared" ref="AX336:BN336" si="301">AX306</f>
        <v>30918010919.352528</v>
      </c>
      <c r="AY336" s="186">
        <f t="shared" si="301"/>
        <v>31117643113.557068</v>
      </c>
      <c r="AZ336" s="186">
        <f t="shared" si="301"/>
        <v>31309023791.886723</v>
      </c>
      <c r="BA336" s="186">
        <f t="shared" si="301"/>
        <v>31491485637.41766</v>
      </c>
      <c r="BB336" s="186">
        <f t="shared" si="301"/>
        <v>31663886954.081989</v>
      </c>
      <c r="BC336" s="186">
        <f t="shared" si="301"/>
        <v>31825907109.543732</v>
      </c>
      <c r="BD336" s="186">
        <f t="shared" si="301"/>
        <v>31978082685.175327</v>
      </c>
      <c r="BE336" s="186">
        <f t="shared" si="301"/>
        <v>32120897819.027264</v>
      </c>
      <c r="BF336" s="186">
        <f t="shared" si="301"/>
        <v>32253922422.571419</v>
      </c>
      <c r="BG336" s="186">
        <f t="shared" si="301"/>
        <v>32376317906.672195</v>
      </c>
      <c r="BH336" s="186">
        <f t="shared" si="301"/>
        <v>32487903578.472496</v>
      </c>
      <c r="BI336" s="186">
        <f t="shared" si="301"/>
        <v>32589223860.586613</v>
      </c>
      <c r="BJ336" s="186">
        <f t="shared" si="301"/>
        <v>32660340391.934563</v>
      </c>
      <c r="BK336" s="186">
        <f t="shared" si="301"/>
        <v>32706213772.894718</v>
      </c>
      <c r="BL336" s="186">
        <f t="shared" si="301"/>
        <v>32752147372.708553</v>
      </c>
      <c r="BM336" s="186">
        <f t="shared" si="301"/>
        <v>32798141252.825016</v>
      </c>
      <c r="BN336" s="186">
        <f t="shared" si="301"/>
        <v>32844195479.393833</v>
      </c>
    </row>
    <row r="337" spans="2:66" hidden="1" outlineLevel="1">
      <c r="E337" s="63" t="s">
        <v>290</v>
      </c>
      <c r="J337" t="s">
        <v>156</v>
      </c>
      <c r="R337" s="186">
        <f t="shared" ref="R337:AW337" si="302">R307</f>
        <v>131367902248.33997</v>
      </c>
      <c r="S337" s="186">
        <f t="shared" si="302"/>
        <v>102487173841.41631</v>
      </c>
      <c r="T337" s="186">
        <f t="shared" si="302"/>
        <v>80354300248.104477</v>
      </c>
      <c r="U337" s="186">
        <f t="shared" si="302"/>
        <v>65474194454.569756</v>
      </c>
      <c r="V337" s="186">
        <f t="shared" si="302"/>
        <v>54061580325.26284</v>
      </c>
      <c r="W337" s="186">
        <f t="shared" si="302"/>
        <v>49614891309.495872</v>
      </c>
      <c r="X337" s="186">
        <f t="shared" si="302"/>
        <v>47434051225.013733</v>
      </c>
      <c r="Y337" s="186">
        <f t="shared" si="302"/>
        <v>46154934009.406754</v>
      </c>
      <c r="Z337" s="186">
        <f t="shared" si="302"/>
        <v>45122188942.080849</v>
      </c>
      <c r="AA337" s="186">
        <f t="shared" si="302"/>
        <v>44399539349.16227</v>
      </c>
      <c r="AB337" s="186">
        <f t="shared" si="302"/>
        <v>43952089609.545609</v>
      </c>
      <c r="AC337" s="186">
        <f t="shared" si="302"/>
        <v>43538053425.459793</v>
      </c>
      <c r="AD337" s="186">
        <f t="shared" si="302"/>
        <v>43135284735.976593</v>
      </c>
      <c r="AE337" s="186">
        <f t="shared" si="302"/>
        <v>42790865629.608208</v>
      </c>
      <c r="AF337" s="186">
        <f t="shared" si="302"/>
        <v>42435767089.278778</v>
      </c>
      <c r="AG337" s="186">
        <f t="shared" si="302"/>
        <v>42067046700.435081</v>
      </c>
      <c r="AH337" s="186">
        <f t="shared" si="302"/>
        <v>42511365208.414314</v>
      </c>
      <c r="AI337" s="186">
        <f t="shared" si="302"/>
        <v>43020228536.821648</v>
      </c>
      <c r="AJ337" s="186">
        <f t="shared" si="302"/>
        <v>43520316346.038307</v>
      </c>
      <c r="AK337" s="186">
        <f t="shared" si="302"/>
        <v>44013506313.756302</v>
      </c>
      <c r="AL337" s="186">
        <f t="shared" si="302"/>
        <v>44495465857.75338</v>
      </c>
      <c r="AM337" s="186">
        <f t="shared" si="302"/>
        <v>44961023416.371864</v>
      </c>
      <c r="AN337" s="186">
        <f t="shared" si="302"/>
        <v>45410237894.525002</v>
      </c>
      <c r="AO337" s="186">
        <f t="shared" si="302"/>
        <v>45846788475.729919</v>
      </c>
      <c r="AP337" s="186">
        <f t="shared" si="302"/>
        <v>46277717596.240959</v>
      </c>
      <c r="AQ337" s="186">
        <f t="shared" si="302"/>
        <v>46705625344.715538</v>
      </c>
      <c r="AR337" s="186">
        <f t="shared" si="302"/>
        <v>47122602192.059013</v>
      </c>
      <c r="AS337" s="186">
        <f t="shared" si="302"/>
        <v>47523778280.39135</v>
      </c>
      <c r="AT337" s="186">
        <f t="shared" si="302"/>
        <v>47911217637.123283</v>
      </c>
      <c r="AU337" s="186">
        <f t="shared" si="302"/>
        <v>48286545420.446899</v>
      </c>
      <c r="AV337" s="186">
        <f t="shared" si="302"/>
        <v>48648968073.345314</v>
      </c>
      <c r="AW337" s="186">
        <f t="shared" si="302"/>
        <v>48996629517.345383</v>
      </c>
      <c r="AX337" s="186">
        <f t="shared" ref="AX337:BN337" si="303">AX307</f>
        <v>49329167050.715088</v>
      </c>
      <c r="AY337" s="186">
        <f t="shared" si="303"/>
        <v>49647709062.403358</v>
      </c>
      <c r="AZ337" s="186">
        <f t="shared" si="303"/>
        <v>49953076383.725769</v>
      </c>
      <c r="BA337" s="186">
        <f t="shared" si="303"/>
        <v>50244207182.669388</v>
      </c>
      <c r="BB337" s="186">
        <f t="shared" si="303"/>
        <v>50519281900.86792</v>
      </c>
      <c r="BC337" s="186">
        <f t="shared" si="303"/>
        <v>50777790372.799019</v>
      </c>
      <c r="BD337" s="186">
        <f t="shared" si="303"/>
        <v>51020589684.66861</v>
      </c>
      <c r="BE337" s="186">
        <f t="shared" si="303"/>
        <v>51248452955.970993</v>
      </c>
      <c r="BF337" s="186">
        <f t="shared" si="303"/>
        <v>51460694464.214943</v>
      </c>
      <c r="BG337" s="186">
        <f t="shared" si="303"/>
        <v>51655976585.459061</v>
      </c>
      <c r="BH337" s="186">
        <f t="shared" si="303"/>
        <v>51834011259.541565</v>
      </c>
      <c r="BI337" s="186">
        <f t="shared" si="303"/>
        <v>51995667267.925224</v>
      </c>
      <c r="BJ337" s="186">
        <f t="shared" si="303"/>
        <v>52109133337.405312</v>
      </c>
      <c r="BK337" s="186">
        <f t="shared" si="303"/>
        <v>52182324117.50695</v>
      </c>
      <c r="BL337" s="186">
        <f t="shared" si="303"/>
        <v>52255610848.698784</v>
      </c>
      <c r="BM337" s="186">
        <f t="shared" si="303"/>
        <v>52328993667.916382</v>
      </c>
      <c r="BN337" s="186">
        <f t="shared" si="303"/>
        <v>52402472707.710136</v>
      </c>
    </row>
    <row r="338" spans="2:66" hidden="1" outlineLevel="1">
      <c r="E338" s="74" t="s">
        <v>293</v>
      </c>
    </row>
    <row r="339" spans="2:66" hidden="1" outlineLevel="1">
      <c r="D339" s="74"/>
      <c r="E339" s="63" t="s">
        <v>282</v>
      </c>
      <c r="J339" t="s">
        <v>156</v>
      </c>
      <c r="R339" s="186">
        <f t="shared" ref="R339:AW339" si="304">R298</f>
        <v>195051523.40708646</v>
      </c>
      <c r="S339" s="186">
        <f t="shared" si="304"/>
        <v>309957172.14711851</v>
      </c>
      <c r="T339" s="186">
        <f t="shared" si="304"/>
        <v>460205953.4904291</v>
      </c>
      <c r="U339" s="186">
        <f t="shared" si="304"/>
        <v>564223643.00632787</v>
      </c>
      <c r="V339" s="186">
        <f t="shared" si="304"/>
        <v>367590189.98173726</v>
      </c>
      <c r="W339" s="186">
        <f t="shared" si="304"/>
        <v>428954196.37949711</v>
      </c>
      <c r="X339" s="186">
        <f t="shared" si="304"/>
        <v>491842136.4770875</v>
      </c>
      <c r="Y339" s="186">
        <f t="shared" si="304"/>
        <v>560963595.38763916</v>
      </c>
      <c r="Z339" s="186">
        <f t="shared" si="304"/>
        <v>627690107.89180756</v>
      </c>
      <c r="AA339" s="186">
        <f t="shared" si="304"/>
        <v>686261353.49552166</v>
      </c>
      <c r="AB339" s="186">
        <f t="shared" si="304"/>
        <v>740431844.05881786</v>
      </c>
      <c r="AC339" s="186">
        <f t="shared" si="304"/>
        <v>788732873.36717677</v>
      </c>
      <c r="AD339" s="186">
        <f t="shared" si="304"/>
        <v>833848302.16798007</v>
      </c>
      <c r="AE339" s="186">
        <f t="shared" si="304"/>
        <v>870921653.78973222</v>
      </c>
      <c r="AF339" s="186">
        <f t="shared" si="304"/>
        <v>907767429.03278327</v>
      </c>
      <c r="AG339" s="186">
        <f t="shared" si="304"/>
        <v>944455943.87397373</v>
      </c>
      <c r="AH339" s="186">
        <f t="shared" si="304"/>
        <v>955866269.52294528</v>
      </c>
      <c r="AI339" s="186">
        <f t="shared" si="304"/>
        <v>960666330.23294914</v>
      </c>
      <c r="AJ339" s="186">
        <f t="shared" si="304"/>
        <v>965257275.37522173</v>
      </c>
      <c r="AK339" s="186">
        <f t="shared" si="304"/>
        <v>969628361.80239689</v>
      </c>
      <c r="AL339" s="186">
        <f t="shared" si="304"/>
        <v>973771148.1783402</v>
      </c>
      <c r="AM339" s="186">
        <f t="shared" si="304"/>
        <v>977676917.43975186</v>
      </c>
      <c r="AN339" s="186">
        <f t="shared" si="304"/>
        <v>981336209.08119392</v>
      </c>
      <c r="AO339" s="186">
        <f t="shared" si="304"/>
        <v>984739301.16702652</v>
      </c>
      <c r="AP339" s="186">
        <f t="shared" si="304"/>
        <v>987877170.27043152</v>
      </c>
      <c r="AQ339" s="186">
        <f t="shared" si="304"/>
        <v>990743883.15127563</v>
      </c>
      <c r="AR339" s="186">
        <f t="shared" si="304"/>
        <v>993338059.13130474</v>
      </c>
      <c r="AS339" s="186">
        <f t="shared" si="304"/>
        <v>995660351.78602326</v>
      </c>
      <c r="AT339" s="186">
        <f t="shared" si="304"/>
        <v>997709396.77656436</v>
      </c>
      <c r="AU339" s="186">
        <f t="shared" si="304"/>
        <v>999481585.14068604</v>
      </c>
      <c r="AV339" s="186">
        <f t="shared" si="304"/>
        <v>1000975805.8000286</v>
      </c>
      <c r="AW339" s="186">
        <f t="shared" si="304"/>
        <v>1002196927.8921056</v>
      </c>
      <c r="AX339" s="186">
        <f t="shared" ref="AX339:BN339" si="305">AX298</f>
        <v>1003152722.8381593</v>
      </c>
      <c r="AY339" s="186">
        <f t="shared" si="305"/>
        <v>1003848533.6179441</v>
      </c>
      <c r="AZ339" s="186">
        <f t="shared" si="305"/>
        <v>1004286241.3034602</v>
      </c>
      <c r="BA339" s="186">
        <f t="shared" si="305"/>
        <v>1004468027.202957</v>
      </c>
      <c r="BB339" s="186">
        <f t="shared" si="305"/>
        <v>1004399563.1263655</v>
      </c>
      <c r="BC339" s="186">
        <f t="shared" si="305"/>
        <v>1004088406.0404639</v>
      </c>
      <c r="BD339" s="186">
        <f t="shared" si="305"/>
        <v>1003540583.1368644</v>
      </c>
      <c r="BE339" s="186">
        <f t="shared" si="305"/>
        <v>1002759562.4505914</v>
      </c>
      <c r="BF339" s="186">
        <f t="shared" si="305"/>
        <v>1001747948.0715482</v>
      </c>
      <c r="BG339" s="186">
        <f t="shared" si="305"/>
        <v>1000509299.9438146</v>
      </c>
      <c r="BH339" s="186">
        <f t="shared" si="305"/>
        <v>999047843.84151649</v>
      </c>
      <c r="BI339" s="186">
        <f t="shared" si="305"/>
        <v>997367245.91475308</v>
      </c>
      <c r="BJ339" s="186">
        <f t="shared" si="305"/>
        <v>995998168.62526584</v>
      </c>
      <c r="BK339" s="186">
        <f t="shared" si="305"/>
        <v>995049849.24998844</v>
      </c>
      <c r="BL339" s="186">
        <f t="shared" si="305"/>
        <v>994102432.79769409</v>
      </c>
      <c r="BM339" s="186">
        <f t="shared" si="305"/>
        <v>993155918.40868294</v>
      </c>
      <c r="BN339" s="186">
        <f t="shared" si="305"/>
        <v>992210305.22407413</v>
      </c>
    </row>
    <row r="340" spans="2:66" hidden="1" outlineLevel="1">
      <c r="D340" s="74"/>
      <c r="E340" s="63" t="s">
        <v>287</v>
      </c>
      <c r="J340" t="s">
        <v>156</v>
      </c>
      <c r="R340" s="186">
        <f t="shared" ref="R340:AW340" si="306">R303</f>
        <v>2516989181.9999995</v>
      </c>
      <c r="S340" s="186">
        <f t="shared" si="306"/>
        <v>2804525230</v>
      </c>
      <c r="T340" s="186">
        <f t="shared" si="306"/>
        <v>3173872067</v>
      </c>
      <c r="U340" s="186">
        <f t="shared" si="306"/>
        <v>3096156324</v>
      </c>
      <c r="V340" s="186">
        <f t="shared" si="306"/>
        <v>3125405339.0000005</v>
      </c>
      <c r="W340" s="186">
        <f t="shared" si="306"/>
        <v>3507238642</v>
      </c>
      <c r="X340" s="186">
        <f t="shared" si="306"/>
        <v>3734898969.0357313</v>
      </c>
      <c r="Y340" s="186">
        <f t="shared" si="306"/>
        <v>3682796267.3148837</v>
      </c>
      <c r="Z340" s="186">
        <f t="shared" si="306"/>
        <v>3648901933.697289</v>
      </c>
      <c r="AA340" s="186">
        <f t="shared" si="306"/>
        <v>3632681841.223805</v>
      </c>
      <c r="AB340" s="186">
        <f t="shared" si="306"/>
        <v>3633832474.9437542</v>
      </c>
      <c r="AC340" s="186">
        <f t="shared" si="306"/>
        <v>3633859485.4084949</v>
      </c>
      <c r="AD340" s="186">
        <f t="shared" si="306"/>
        <v>3632785325.7938795</v>
      </c>
      <c r="AE340" s="186">
        <f t="shared" si="306"/>
        <v>3630759942.9005098</v>
      </c>
      <c r="AF340" s="186">
        <f t="shared" si="306"/>
        <v>3627821925.8244662</v>
      </c>
      <c r="AG340" s="186">
        <f t="shared" si="306"/>
        <v>3623692844.0366406</v>
      </c>
      <c r="AH340" s="186">
        <f t="shared" si="306"/>
        <v>3662473145.247169</v>
      </c>
      <c r="AI340" s="186">
        <f t="shared" si="306"/>
        <v>3701902924.1629524</v>
      </c>
      <c r="AJ340" s="186">
        <f t="shared" si="306"/>
        <v>3740639812.7448816</v>
      </c>
      <c r="AK340" s="186">
        <f t="shared" si="306"/>
        <v>3778789361.8088479</v>
      </c>
      <c r="AL340" s="186">
        <f t="shared" si="306"/>
        <v>3816017833.2764363</v>
      </c>
      <c r="AM340" s="186">
        <f t="shared" si="306"/>
        <v>3851936151.7482862</v>
      </c>
      <c r="AN340" s="186">
        <f t="shared" si="306"/>
        <v>3886535150.2338538</v>
      </c>
      <c r="AO340" s="186">
        <f t="shared" si="306"/>
        <v>3920068337.0122218</v>
      </c>
      <c r="AP340" s="186">
        <f t="shared" si="306"/>
        <v>3953032909.5276923</v>
      </c>
      <c r="AQ340" s="186">
        <f t="shared" si="306"/>
        <v>3985609021.5029225</v>
      </c>
      <c r="AR340" s="186">
        <f t="shared" si="306"/>
        <v>4017224649.0017056</v>
      </c>
      <c r="AS340" s="186">
        <f t="shared" si="306"/>
        <v>4047528819.2581267</v>
      </c>
      <c r="AT340" s="186">
        <f t="shared" si="306"/>
        <v>4076668334.5455117</v>
      </c>
      <c r="AU340" s="186">
        <f t="shared" si="306"/>
        <v>4104757130.1223178</v>
      </c>
      <c r="AV340" s="186">
        <f t="shared" si="306"/>
        <v>4131737073.8534045</v>
      </c>
      <c r="AW340" s="186">
        <f t="shared" si="306"/>
        <v>4157477759.708693</v>
      </c>
      <c r="AX340" s="186">
        <f t="shared" ref="AX340:BN340" si="307">AX303</f>
        <v>4181958077.525002</v>
      </c>
      <c r="AY340" s="186">
        <f t="shared" si="307"/>
        <v>4205262467.9550447</v>
      </c>
      <c r="AZ340" s="186">
        <f t="shared" si="307"/>
        <v>4227451056.768084</v>
      </c>
      <c r="BA340" s="186">
        <f t="shared" si="307"/>
        <v>4248449110.6326919</v>
      </c>
      <c r="BB340" s="186">
        <f t="shared" si="307"/>
        <v>4268129912.6735191</v>
      </c>
      <c r="BC340" s="186">
        <f t="shared" si="307"/>
        <v>4286461974.6506977</v>
      </c>
      <c r="BD340" s="186">
        <f t="shared" si="307"/>
        <v>4303510862.9051123</v>
      </c>
      <c r="BE340" s="186">
        <f t="shared" si="307"/>
        <v>4319334430.0904837</v>
      </c>
      <c r="BF340" s="186">
        <f t="shared" si="307"/>
        <v>4333885425.2149172</v>
      </c>
      <c r="BG340" s="186">
        <f t="shared" si="307"/>
        <v>4347070576.0128632</v>
      </c>
      <c r="BH340" s="186">
        <f t="shared" si="307"/>
        <v>4358872275.1549253</v>
      </c>
      <c r="BI340" s="186">
        <f t="shared" si="307"/>
        <v>4369355380.9623966</v>
      </c>
      <c r="BJ340" s="186">
        <f t="shared" si="307"/>
        <v>4376588136.4996099</v>
      </c>
      <c r="BK340" s="186">
        <f t="shared" si="307"/>
        <v>4381210120.9297304</v>
      </c>
      <c r="BL340" s="186">
        <f t="shared" si="307"/>
        <v>4385838659.0040665</v>
      </c>
      <c r="BM340" s="186">
        <f t="shared" si="307"/>
        <v>4390473760.0152178</v>
      </c>
      <c r="BN340" s="186">
        <f t="shared" si="307"/>
        <v>4395115433.268961</v>
      </c>
    </row>
    <row r="341" spans="2:66" hidden="1" outlineLevel="1">
      <c r="D341" s="74"/>
      <c r="E341" s="74" t="s">
        <v>294</v>
      </c>
      <c r="J341" t="s">
        <v>156</v>
      </c>
      <c r="R341" s="175">
        <f>SUM(R328:R340)</f>
        <v>186388312278.61435</v>
      </c>
      <c r="S341" s="175">
        <f t="shared" ref="S341:BM341" si="308">SUM(S328:S340)</f>
        <v>192218293969.39346</v>
      </c>
      <c r="T341" s="175">
        <f t="shared" si="308"/>
        <v>200161046057.48999</v>
      </c>
      <c r="U341" s="175">
        <f t="shared" si="308"/>
        <v>203955463379.07913</v>
      </c>
      <c r="V341" s="175">
        <f t="shared" si="308"/>
        <v>197444826742.79541</v>
      </c>
      <c r="W341" s="175">
        <f t="shared" si="308"/>
        <v>207430477145.01346</v>
      </c>
      <c r="X341" s="175">
        <f t="shared" si="308"/>
        <v>224104726533.20346</v>
      </c>
      <c r="Y341" s="175">
        <f t="shared" si="308"/>
        <v>241135286130.70764</v>
      </c>
      <c r="Z341" s="175">
        <f t="shared" si="308"/>
        <v>258069766647.28204</v>
      </c>
      <c r="AA341" s="175">
        <f t="shared" si="308"/>
        <v>273535171891.4462</v>
      </c>
      <c r="AB341" s="175">
        <f t="shared" si="308"/>
        <v>288245072606.45819</v>
      </c>
      <c r="AC341" s="175">
        <f t="shared" si="308"/>
        <v>301319103417.09381</v>
      </c>
      <c r="AD341" s="175">
        <f t="shared" si="308"/>
        <v>313246196967.6131</v>
      </c>
      <c r="AE341" s="175">
        <f t="shared" si="308"/>
        <v>322874313002.70715</v>
      </c>
      <c r="AF341" s="175">
        <f t="shared" si="308"/>
        <v>331846285039.94611</v>
      </c>
      <c r="AG341" s="175">
        <f t="shared" si="308"/>
        <v>340120141526.24133</v>
      </c>
      <c r="AH341" s="175">
        <f t="shared" si="308"/>
        <v>343574579425.63318</v>
      </c>
      <c r="AI341" s="175">
        <f t="shared" si="308"/>
        <v>345594294538.15259</v>
      </c>
      <c r="AJ341" s="175">
        <f t="shared" si="308"/>
        <v>347551137613.56879</v>
      </c>
      <c r="AK341" s="175">
        <f t="shared" si="308"/>
        <v>349445337837.24249</v>
      </c>
      <c r="AL341" s="175">
        <f t="shared" si="308"/>
        <v>351266863616.65674</v>
      </c>
      <c r="AM341" s="175">
        <f t="shared" si="308"/>
        <v>353004266665.33704</v>
      </c>
      <c r="AN341" s="175">
        <f t="shared" si="308"/>
        <v>354655246189.69147</v>
      </c>
      <c r="AO341" s="175">
        <f t="shared" si="308"/>
        <v>356223881564.94421</v>
      </c>
      <c r="AP341" s="175">
        <f t="shared" si="308"/>
        <v>357720377692.41815</v>
      </c>
      <c r="AQ341" s="175">
        <f t="shared" si="308"/>
        <v>359147847642.36914</v>
      </c>
      <c r="AR341" s="175">
        <f t="shared" si="308"/>
        <v>360491969487.69971</v>
      </c>
      <c r="AS341" s="175">
        <f t="shared" si="308"/>
        <v>361744285157.21283</v>
      </c>
      <c r="AT341" s="175">
        <f t="shared" si="308"/>
        <v>362908093014.52521</v>
      </c>
      <c r="AU341" s="175">
        <f t="shared" si="308"/>
        <v>363985393343.14093</v>
      </c>
      <c r="AV341" s="175">
        <f t="shared" si="308"/>
        <v>364974517634.91107</v>
      </c>
      <c r="AW341" s="175">
        <f t="shared" si="308"/>
        <v>365873338496.0127</v>
      </c>
      <c r="AX341" s="175">
        <f t="shared" si="308"/>
        <v>366683044025.73096</v>
      </c>
      <c r="AY341" s="175">
        <f t="shared" si="308"/>
        <v>367406876192.65887</v>
      </c>
      <c r="AZ341" s="175">
        <f t="shared" si="308"/>
        <v>368046721341.25055</v>
      </c>
      <c r="BA341" s="175">
        <f t="shared" si="308"/>
        <v>368601226630.73486</v>
      </c>
      <c r="BB341" s="175">
        <f t="shared" si="308"/>
        <v>369068531228.17712</v>
      </c>
      <c r="BC341" s="175">
        <f t="shared" si="308"/>
        <v>369449521828.52032</v>
      </c>
      <c r="BD341" s="175">
        <f t="shared" si="308"/>
        <v>369747127988.36029</v>
      </c>
      <c r="BE341" s="175">
        <f t="shared" si="308"/>
        <v>369963528606.73083</v>
      </c>
      <c r="BF341" s="175">
        <f t="shared" si="308"/>
        <v>370098137149.57635</v>
      </c>
      <c r="BG341" s="175">
        <f t="shared" si="308"/>
        <v>370149448976.58728</v>
      </c>
      <c r="BH341" s="175">
        <f t="shared" si="308"/>
        <v>370117959931.56555</v>
      </c>
      <c r="BI341" s="175">
        <f t="shared" si="308"/>
        <v>370006064082.51245</v>
      </c>
      <c r="BJ341" s="175">
        <f t="shared" si="308"/>
        <v>369882873968.63568</v>
      </c>
      <c r="BK341" s="175">
        <f t="shared" si="308"/>
        <v>369788036546.11414</v>
      </c>
      <c r="BL341" s="175">
        <f t="shared" si="308"/>
        <v>369693557886.49127</v>
      </c>
      <c r="BM341" s="175">
        <f t="shared" si="308"/>
        <v>369599438028.84302</v>
      </c>
      <c r="BN341" s="175">
        <f>SUM(BN328:BN340)</f>
        <v>369505677012.74811</v>
      </c>
    </row>
    <row r="342" spans="2:66" hidden="1" outlineLevel="1">
      <c r="D342" s="69" t="s">
        <v>154</v>
      </c>
      <c r="K342" s="104" t="str">
        <f>IF(AND(R342:BM342),"ok","error")</f>
        <v>ok</v>
      </c>
      <c r="R342" s="209" t="b">
        <f t="shared" ref="R342:AW342" si="309">(ROUND(R341-R308,0)=0)</f>
        <v>1</v>
      </c>
      <c r="S342" s="209" t="b">
        <f t="shared" si="309"/>
        <v>1</v>
      </c>
      <c r="T342" s="209" t="b">
        <f t="shared" si="309"/>
        <v>1</v>
      </c>
      <c r="U342" s="209" t="b">
        <f t="shared" si="309"/>
        <v>1</v>
      </c>
      <c r="V342" s="209" t="b">
        <f t="shared" si="309"/>
        <v>1</v>
      </c>
      <c r="W342" s="209" t="b">
        <f t="shared" si="309"/>
        <v>1</v>
      </c>
      <c r="X342" s="209" t="b">
        <f t="shared" si="309"/>
        <v>1</v>
      </c>
      <c r="Y342" s="209" t="b">
        <f t="shared" si="309"/>
        <v>1</v>
      </c>
      <c r="Z342" s="209" t="b">
        <f t="shared" si="309"/>
        <v>1</v>
      </c>
      <c r="AA342" s="209" t="b">
        <f t="shared" si="309"/>
        <v>1</v>
      </c>
      <c r="AB342" s="209" t="b">
        <f t="shared" si="309"/>
        <v>1</v>
      </c>
      <c r="AC342" s="209" t="b">
        <f t="shared" si="309"/>
        <v>1</v>
      </c>
      <c r="AD342" s="209" t="b">
        <f t="shared" si="309"/>
        <v>1</v>
      </c>
      <c r="AE342" s="209" t="b">
        <f t="shared" si="309"/>
        <v>1</v>
      </c>
      <c r="AF342" s="209" t="b">
        <f t="shared" si="309"/>
        <v>1</v>
      </c>
      <c r="AG342" s="209" t="b">
        <f t="shared" si="309"/>
        <v>1</v>
      </c>
      <c r="AH342" s="209" t="b">
        <f t="shared" si="309"/>
        <v>1</v>
      </c>
      <c r="AI342" s="209" t="b">
        <f t="shared" si="309"/>
        <v>1</v>
      </c>
      <c r="AJ342" s="209" t="b">
        <f t="shared" si="309"/>
        <v>1</v>
      </c>
      <c r="AK342" s="209" t="b">
        <f t="shared" si="309"/>
        <v>1</v>
      </c>
      <c r="AL342" s="209" t="b">
        <f t="shared" si="309"/>
        <v>1</v>
      </c>
      <c r="AM342" s="209" t="b">
        <f t="shared" si="309"/>
        <v>1</v>
      </c>
      <c r="AN342" s="209" t="b">
        <f t="shared" si="309"/>
        <v>1</v>
      </c>
      <c r="AO342" s="209" t="b">
        <f t="shared" si="309"/>
        <v>1</v>
      </c>
      <c r="AP342" s="209" t="b">
        <f t="shared" si="309"/>
        <v>1</v>
      </c>
      <c r="AQ342" s="209" t="b">
        <f t="shared" si="309"/>
        <v>1</v>
      </c>
      <c r="AR342" s="209" t="b">
        <f t="shared" si="309"/>
        <v>1</v>
      </c>
      <c r="AS342" s="209" t="b">
        <f t="shared" si="309"/>
        <v>1</v>
      </c>
      <c r="AT342" s="209" t="b">
        <f t="shared" si="309"/>
        <v>1</v>
      </c>
      <c r="AU342" s="209" t="b">
        <f t="shared" si="309"/>
        <v>1</v>
      </c>
      <c r="AV342" s="209" t="b">
        <f t="shared" si="309"/>
        <v>1</v>
      </c>
      <c r="AW342" s="209" t="b">
        <f t="shared" si="309"/>
        <v>1</v>
      </c>
      <c r="AX342" s="209" t="b">
        <f t="shared" ref="AX342:BN342" si="310">(ROUND(AX341-AX308,0)=0)</f>
        <v>1</v>
      </c>
      <c r="AY342" s="209" t="b">
        <f t="shared" si="310"/>
        <v>1</v>
      </c>
      <c r="AZ342" s="209" t="b">
        <f t="shared" si="310"/>
        <v>1</v>
      </c>
      <c r="BA342" s="209" t="b">
        <f t="shared" si="310"/>
        <v>1</v>
      </c>
      <c r="BB342" s="209" t="b">
        <f t="shared" si="310"/>
        <v>1</v>
      </c>
      <c r="BC342" s="209" t="b">
        <f t="shared" si="310"/>
        <v>1</v>
      </c>
      <c r="BD342" s="209" t="b">
        <f t="shared" si="310"/>
        <v>1</v>
      </c>
      <c r="BE342" s="209" t="b">
        <f t="shared" si="310"/>
        <v>1</v>
      </c>
      <c r="BF342" s="209" t="b">
        <f t="shared" si="310"/>
        <v>1</v>
      </c>
      <c r="BG342" s="209" t="b">
        <f t="shared" si="310"/>
        <v>1</v>
      </c>
      <c r="BH342" s="209" t="b">
        <f t="shared" si="310"/>
        <v>1</v>
      </c>
      <c r="BI342" s="209" t="b">
        <f t="shared" si="310"/>
        <v>1</v>
      </c>
      <c r="BJ342" s="209" t="b">
        <f t="shared" si="310"/>
        <v>1</v>
      </c>
      <c r="BK342" s="209" t="b">
        <f t="shared" si="310"/>
        <v>1</v>
      </c>
      <c r="BL342" s="209" t="b">
        <f t="shared" si="310"/>
        <v>1</v>
      </c>
      <c r="BM342" s="209" t="b">
        <f t="shared" si="310"/>
        <v>1</v>
      </c>
      <c r="BN342" s="209" t="b">
        <f t="shared" si="310"/>
        <v>1</v>
      </c>
    </row>
    <row r="343" spans="2:66" hidden="1" outlineLevel="1">
      <c r="D343" s="6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09"/>
      <c r="BN343" s="209"/>
    </row>
    <row r="344" spans="2:66" hidden="1" outlineLevel="1">
      <c r="D344" s="74"/>
      <c r="R344" s="50"/>
    </row>
    <row r="345" spans="2:66" hidden="1" outlineLevel="1">
      <c r="B345" s="91" t="s">
        <v>353</v>
      </c>
    </row>
    <row r="346" spans="2:66" hidden="1" outlineLevel="1">
      <c r="D346" s="64" t="s">
        <v>328</v>
      </c>
      <c r="Q346" s="186">
        <f t="shared" ref="Q346:AV346" si="311">Q177</f>
        <v>130084445.3880218</v>
      </c>
      <c r="R346" s="186">
        <f t="shared" si="311"/>
        <v>162237174.8917304</v>
      </c>
      <c r="S346" s="186">
        <f t="shared" si="311"/>
        <v>257811756.95627135</v>
      </c>
      <c r="T346" s="186">
        <f t="shared" si="311"/>
        <v>382783545.89836389</v>
      </c>
      <c r="U346" s="186">
        <f t="shared" si="311"/>
        <v>469301896.49132049</v>
      </c>
      <c r="V346" s="186">
        <f t="shared" si="311"/>
        <v>497363799.99476707</v>
      </c>
      <c r="W346" s="186">
        <f t="shared" si="311"/>
        <v>564810720.5800935</v>
      </c>
      <c r="X346" s="186">
        <f t="shared" si="311"/>
        <v>647616258.0060364</v>
      </c>
      <c r="Y346" s="186">
        <f t="shared" si="311"/>
        <v>738629567.45569324</v>
      </c>
      <c r="Z346" s="186">
        <f t="shared" si="311"/>
        <v>826489413.39582574</v>
      </c>
      <c r="AA346" s="186">
        <f t="shared" si="311"/>
        <v>903611091.45359218</v>
      </c>
      <c r="AB346" s="186">
        <f t="shared" si="311"/>
        <v>974938226.30265641</v>
      </c>
      <c r="AC346" s="186">
        <f t="shared" si="311"/>
        <v>1038536949.4266489</v>
      </c>
      <c r="AD346" s="186">
        <f t="shared" si="311"/>
        <v>1097941142.3808961</v>
      </c>
      <c r="AE346" s="186">
        <f t="shared" si="311"/>
        <v>1146756206.1348729</v>
      </c>
      <c r="AF346" s="186">
        <f t="shared" si="311"/>
        <v>1195271616.500385</v>
      </c>
      <c r="AG346" s="186">
        <f t="shared" si="311"/>
        <v>1243579959.6273828</v>
      </c>
      <c r="AH346" s="186">
        <f t="shared" si="311"/>
        <v>1258604114.4351552</v>
      </c>
      <c r="AI346" s="186">
        <f t="shared" si="311"/>
        <v>1264924429.6840279</v>
      </c>
      <c r="AJ346" s="186">
        <f t="shared" si="311"/>
        <v>1270969399.1838872</v>
      </c>
      <c r="AK346" s="186">
        <f t="shared" si="311"/>
        <v>1276724877.2640374</v>
      </c>
      <c r="AL346" s="186">
        <f t="shared" si="311"/>
        <v>1282179749.0847478</v>
      </c>
      <c r="AM346" s="186">
        <f t="shared" si="311"/>
        <v>1287322536.7520022</v>
      </c>
      <c r="AN346" s="186">
        <f t="shared" si="311"/>
        <v>1292140783.469857</v>
      </c>
      <c r="AO346" s="186">
        <f t="shared" si="311"/>
        <v>1296621688.2131202</v>
      </c>
      <c r="AP346" s="186">
        <f t="shared" si="311"/>
        <v>1300753369.6941247</v>
      </c>
      <c r="AQ346" s="186">
        <f t="shared" si="311"/>
        <v>1304528015.522495</v>
      </c>
      <c r="AR346" s="186">
        <f t="shared" si="311"/>
        <v>1307943807.7375114</v>
      </c>
      <c r="AS346" s="186">
        <f t="shared" si="311"/>
        <v>1311001606.9122956</v>
      </c>
      <c r="AT346" s="186">
        <f t="shared" si="311"/>
        <v>1313699616.600455</v>
      </c>
      <c r="AU346" s="186">
        <f t="shared" si="311"/>
        <v>1316033084.8247821</v>
      </c>
      <c r="AV346" s="186">
        <f t="shared" si="311"/>
        <v>1318000548.6109674</v>
      </c>
      <c r="AW346" s="186">
        <f t="shared" ref="AW346:BN346" si="312">AW177</f>
        <v>1319608419.2287714</v>
      </c>
      <c r="AX346" s="186">
        <f t="shared" si="312"/>
        <v>1320866929.4304757</v>
      </c>
      <c r="AY346" s="186">
        <f t="shared" si="312"/>
        <v>1321783114.4013526</v>
      </c>
      <c r="AZ346" s="186">
        <f t="shared" si="312"/>
        <v>1322359450.9784195</v>
      </c>
      <c r="BA346" s="186">
        <f t="shared" si="312"/>
        <v>1322598811.3244722</v>
      </c>
      <c r="BB346" s="186">
        <f t="shared" si="312"/>
        <v>1322508663.6006362</v>
      </c>
      <c r="BC346" s="186">
        <f t="shared" si="312"/>
        <v>1322098958.183636</v>
      </c>
      <c r="BD346" s="186">
        <f t="shared" si="312"/>
        <v>1321377631.1712327</v>
      </c>
      <c r="BE346" s="186">
        <f t="shared" si="312"/>
        <v>1320349248.9795556</v>
      </c>
      <c r="BF346" s="186">
        <f t="shared" si="312"/>
        <v>1319017240.4546382</v>
      </c>
      <c r="BG346" s="186">
        <f t="shared" si="312"/>
        <v>1317386293.030705</v>
      </c>
      <c r="BH346" s="186">
        <f t="shared" si="312"/>
        <v>1315461970.8508494</v>
      </c>
      <c r="BI346" s="186">
        <f t="shared" si="312"/>
        <v>1313249101.1924284</v>
      </c>
      <c r="BJ346" s="186">
        <f t="shared" si="312"/>
        <v>1311446415.6448061</v>
      </c>
      <c r="BK346" s="186">
        <f t="shared" si="312"/>
        <v>1310197748.6444335</v>
      </c>
      <c r="BL346" s="186">
        <f t="shared" si="312"/>
        <v>1308950270.5369191</v>
      </c>
      <c r="BM346" s="186">
        <f t="shared" si="312"/>
        <v>1307703980.1902833</v>
      </c>
      <c r="BN346" s="186">
        <f t="shared" si="312"/>
        <v>1306458876.4736235</v>
      </c>
    </row>
    <row r="347" spans="2:66" hidden="1" outlineLevel="1">
      <c r="D347" s="64" t="s">
        <v>327</v>
      </c>
      <c r="Q347" s="186">
        <f t="shared" ref="Q347:AV347" si="313">Q178</f>
        <v>86722963.592014551</v>
      </c>
      <c r="R347" s="186">
        <f t="shared" si="313"/>
        <v>108158116.59448694</v>
      </c>
      <c r="S347" s="186">
        <f t="shared" si="313"/>
        <v>171874504.63751423</v>
      </c>
      <c r="T347" s="186">
        <f t="shared" si="313"/>
        <v>255189030.59890929</v>
      </c>
      <c r="U347" s="186">
        <f t="shared" si="313"/>
        <v>312867930.9942137</v>
      </c>
      <c r="V347" s="186">
        <f t="shared" si="313"/>
        <v>331575866.66317809</v>
      </c>
      <c r="W347" s="186">
        <f t="shared" si="313"/>
        <v>376540480.386729</v>
      </c>
      <c r="X347" s="186">
        <f t="shared" si="313"/>
        <v>431744172.00402433</v>
      </c>
      <c r="Y347" s="186">
        <f t="shared" si="313"/>
        <v>492419711.63712883</v>
      </c>
      <c r="Z347" s="186">
        <f t="shared" si="313"/>
        <v>550992942.26388395</v>
      </c>
      <c r="AA347" s="186">
        <f t="shared" si="313"/>
        <v>602407394.30239475</v>
      </c>
      <c r="AB347" s="186">
        <f t="shared" si="313"/>
        <v>649958817.53510427</v>
      </c>
      <c r="AC347" s="186">
        <f t="shared" si="313"/>
        <v>692357966.28443265</v>
      </c>
      <c r="AD347" s="186">
        <f t="shared" si="313"/>
        <v>731960761.58726406</v>
      </c>
      <c r="AE347" s="186">
        <f t="shared" si="313"/>
        <v>764504137.42324877</v>
      </c>
      <c r="AF347" s="186">
        <f t="shared" si="313"/>
        <v>796847744.33359015</v>
      </c>
      <c r="AG347" s="186">
        <f t="shared" si="313"/>
        <v>829053306.41825521</v>
      </c>
      <c r="AH347" s="186">
        <f t="shared" si="313"/>
        <v>839069409.62343693</v>
      </c>
      <c r="AI347" s="186">
        <f t="shared" si="313"/>
        <v>843282953.12268543</v>
      </c>
      <c r="AJ347" s="186">
        <f t="shared" si="313"/>
        <v>847312932.78925824</v>
      </c>
      <c r="AK347" s="186">
        <f t="shared" si="313"/>
        <v>851149918.17602503</v>
      </c>
      <c r="AL347" s="186">
        <f t="shared" si="313"/>
        <v>854786499.38983202</v>
      </c>
      <c r="AM347" s="186">
        <f t="shared" si="313"/>
        <v>858215024.50133491</v>
      </c>
      <c r="AN347" s="186">
        <f t="shared" si="313"/>
        <v>861427188.97990477</v>
      </c>
      <c r="AO347" s="186">
        <f t="shared" si="313"/>
        <v>864414458.80874693</v>
      </c>
      <c r="AP347" s="186">
        <f t="shared" si="313"/>
        <v>867168913.12941647</v>
      </c>
      <c r="AQ347" s="186">
        <f t="shared" si="313"/>
        <v>869685343.68166339</v>
      </c>
      <c r="AR347" s="186">
        <f t="shared" si="313"/>
        <v>871962538.4916743</v>
      </c>
      <c r="AS347" s="186">
        <f t="shared" si="313"/>
        <v>874001071.27486384</v>
      </c>
      <c r="AT347" s="186">
        <f t="shared" si="313"/>
        <v>875799744.40030348</v>
      </c>
      <c r="AU347" s="186">
        <f t="shared" si="313"/>
        <v>877355389.88318813</v>
      </c>
      <c r="AV347" s="186">
        <f t="shared" si="313"/>
        <v>878667032.40731168</v>
      </c>
      <c r="AW347" s="186">
        <f t="shared" ref="AW347:BN347" si="314">AW178</f>
        <v>879738946.15251434</v>
      </c>
      <c r="AX347" s="186">
        <f t="shared" si="314"/>
        <v>880577952.95365047</v>
      </c>
      <c r="AY347" s="186">
        <f t="shared" si="314"/>
        <v>881188742.93423522</v>
      </c>
      <c r="AZ347" s="186">
        <f t="shared" si="314"/>
        <v>881572967.31894648</v>
      </c>
      <c r="BA347" s="186">
        <f t="shared" si="314"/>
        <v>881732540.88298154</v>
      </c>
      <c r="BB347" s="186">
        <f t="shared" si="314"/>
        <v>881672442.40042424</v>
      </c>
      <c r="BC347" s="186">
        <f t="shared" si="314"/>
        <v>881399305.45575738</v>
      </c>
      <c r="BD347" s="186">
        <f t="shared" si="314"/>
        <v>880918420.7808218</v>
      </c>
      <c r="BE347" s="186">
        <f t="shared" si="314"/>
        <v>880232832.65303707</v>
      </c>
      <c r="BF347" s="186">
        <f t="shared" si="314"/>
        <v>879344826.96975887</v>
      </c>
      <c r="BG347" s="186">
        <f t="shared" si="314"/>
        <v>878257528.68713665</v>
      </c>
      <c r="BH347" s="186">
        <f t="shared" si="314"/>
        <v>876974647.23389971</v>
      </c>
      <c r="BI347" s="186">
        <f t="shared" si="314"/>
        <v>875499400.79495227</v>
      </c>
      <c r="BJ347" s="186">
        <f t="shared" si="314"/>
        <v>874297610.42987084</v>
      </c>
      <c r="BK347" s="186">
        <f t="shared" si="314"/>
        <v>873465165.76295567</v>
      </c>
      <c r="BL347" s="186">
        <f t="shared" si="314"/>
        <v>872633513.69127941</v>
      </c>
      <c r="BM347" s="186">
        <f t="shared" si="314"/>
        <v>871802653.46018887</v>
      </c>
      <c r="BN347" s="186">
        <f t="shared" si="314"/>
        <v>870972584.31574905</v>
      </c>
    </row>
    <row r="348" spans="2:66" hidden="1" outlineLevel="1" collapsed="1">
      <c r="D348" s="74"/>
    </row>
    <row r="349" spans="2:66" hidden="1" outlineLevel="1">
      <c r="B349" s="91" t="s">
        <v>425</v>
      </c>
      <c r="D349" s="74"/>
    </row>
    <row r="350" spans="2:66" hidden="1" outlineLevel="1">
      <c r="B350" s="91"/>
      <c r="C350" s="74" t="s">
        <v>370</v>
      </c>
      <c r="D350" s="74"/>
    </row>
    <row r="351" spans="2:66" hidden="1" outlineLevel="1">
      <c r="B351" s="91"/>
      <c r="D351" t="s">
        <v>14</v>
      </c>
      <c r="G351" s="117"/>
      <c r="J351" t="s">
        <v>119</v>
      </c>
      <c r="R351" s="222">
        <f>R708/SUM(R708,R711)</f>
        <v>0.81799975697233773</v>
      </c>
      <c r="S351" s="222">
        <f t="shared" ref="S351:W351" si="315">S708/SUM(S708,S711)</f>
        <v>0.79127237199695721</v>
      </c>
      <c r="T351" s="222">
        <f t="shared" si="315"/>
        <v>0.75902179569637174</v>
      </c>
      <c r="U351" s="222">
        <f t="shared" si="315"/>
        <v>0.73547998919693158</v>
      </c>
      <c r="V351" s="222">
        <f t="shared" si="315"/>
        <v>0.71033016037678465</v>
      </c>
      <c r="W351" s="222">
        <f t="shared" si="315"/>
        <v>0.69102918955635617</v>
      </c>
      <c r="X351" s="198">
        <f t="shared" ref="X351:AH351" si="316">W351</f>
        <v>0.69102918955635617</v>
      </c>
      <c r="Y351" s="198">
        <f t="shared" si="316"/>
        <v>0.69102918955635617</v>
      </c>
      <c r="Z351" s="198">
        <f t="shared" si="316"/>
        <v>0.69102918955635617</v>
      </c>
      <c r="AA351" s="198">
        <f t="shared" si="316"/>
        <v>0.69102918955635617</v>
      </c>
      <c r="AB351" s="198">
        <f t="shared" si="316"/>
        <v>0.69102918955635617</v>
      </c>
      <c r="AC351" s="198">
        <f t="shared" si="316"/>
        <v>0.69102918955635617</v>
      </c>
      <c r="AD351" s="198">
        <f t="shared" si="316"/>
        <v>0.69102918955635617</v>
      </c>
      <c r="AE351" s="198">
        <f t="shared" si="316"/>
        <v>0.69102918955635617</v>
      </c>
      <c r="AF351" s="198">
        <f t="shared" si="316"/>
        <v>0.69102918955635617</v>
      </c>
      <c r="AG351" s="198">
        <f t="shared" si="316"/>
        <v>0.69102918955635617</v>
      </c>
      <c r="AH351" s="198">
        <f t="shared" si="316"/>
        <v>0.69102918955635617</v>
      </c>
      <c r="AI351" s="198">
        <f t="shared" ref="AI351:BN351" si="317">AH351</f>
        <v>0.69102918955635617</v>
      </c>
      <c r="AJ351" s="198">
        <f t="shared" si="317"/>
        <v>0.69102918955635617</v>
      </c>
      <c r="AK351" s="198">
        <f t="shared" si="317"/>
        <v>0.69102918955635617</v>
      </c>
      <c r="AL351" s="198">
        <f t="shared" si="317"/>
        <v>0.69102918955635617</v>
      </c>
      <c r="AM351" s="198">
        <f t="shared" si="317"/>
        <v>0.69102918955635617</v>
      </c>
      <c r="AN351" s="198">
        <f t="shared" si="317"/>
        <v>0.69102918955635617</v>
      </c>
      <c r="AO351" s="198">
        <f t="shared" si="317"/>
        <v>0.69102918955635617</v>
      </c>
      <c r="AP351" s="198">
        <f t="shared" si="317"/>
        <v>0.69102918955635617</v>
      </c>
      <c r="AQ351" s="198">
        <f t="shared" si="317"/>
        <v>0.69102918955635617</v>
      </c>
      <c r="AR351" s="198">
        <f t="shared" si="317"/>
        <v>0.69102918955635617</v>
      </c>
      <c r="AS351" s="198">
        <f t="shared" si="317"/>
        <v>0.69102918955635617</v>
      </c>
      <c r="AT351" s="198">
        <f t="shared" si="317"/>
        <v>0.69102918955635617</v>
      </c>
      <c r="AU351" s="198">
        <f t="shared" si="317"/>
        <v>0.69102918955635617</v>
      </c>
      <c r="AV351" s="198">
        <f t="shared" si="317"/>
        <v>0.69102918955635617</v>
      </c>
      <c r="AW351" s="198">
        <f t="shared" si="317"/>
        <v>0.69102918955635617</v>
      </c>
      <c r="AX351" s="198">
        <f t="shared" si="317"/>
        <v>0.69102918955635617</v>
      </c>
      <c r="AY351" s="198">
        <f t="shared" si="317"/>
        <v>0.69102918955635617</v>
      </c>
      <c r="AZ351" s="198">
        <f t="shared" si="317"/>
        <v>0.69102918955635617</v>
      </c>
      <c r="BA351" s="198">
        <f t="shared" si="317"/>
        <v>0.69102918955635617</v>
      </c>
      <c r="BB351" s="198">
        <f t="shared" si="317"/>
        <v>0.69102918955635617</v>
      </c>
      <c r="BC351" s="198">
        <f t="shared" si="317"/>
        <v>0.69102918955635617</v>
      </c>
      <c r="BD351" s="198">
        <f t="shared" si="317"/>
        <v>0.69102918955635617</v>
      </c>
      <c r="BE351" s="198">
        <f t="shared" si="317"/>
        <v>0.69102918955635617</v>
      </c>
      <c r="BF351" s="198">
        <f t="shared" si="317"/>
        <v>0.69102918955635617</v>
      </c>
      <c r="BG351" s="198">
        <f t="shared" si="317"/>
        <v>0.69102918955635617</v>
      </c>
      <c r="BH351" s="198">
        <f t="shared" si="317"/>
        <v>0.69102918955635617</v>
      </c>
      <c r="BI351" s="198">
        <f t="shared" si="317"/>
        <v>0.69102918955635617</v>
      </c>
      <c r="BJ351" s="198">
        <f t="shared" si="317"/>
        <v>0.69102918955635617</v>
      </c>
      <c r="BK351" s="198">
        <f t="shared" si="317"/>
        <v>0.69102918955635617</v>
      </c>
      <c r="BL351" s="198">
        <f t="shared" si="317"/>
        <v>0.69102918955635617</v>
      </c>
      <c r="BM351" s="198">
        <f t="shared" si="317"/>
        <v>0.69102918955635617</v>
      </c>
      <c r="BN351" s="198">
        <f t="shared" si="317"/>
        <v>0.69102918955635617</v>
      </c>
    </row>
    <row r="352" spans="2:66" hidden="1" outlineLevel="1">
      <c r="B352" s="91"/>
      <c r="D352" t="s">
        <v>345</v>
      </c>
      <c r="G352" s="60"/>
      <c r="J352" t="s">
        <v>119</v>
      </c>
      <c r="R352" s="72">
        <f>1-R351</f>
        <v>0.18200024302766227</v>
      </c>
      <c r="S352" s="72">
        <f t="shared" ref="S352:BM352" si="318">1-S351</f>
        <v>0.20872762800304279</v>
      </c>
      <c r="T352" s="72">
        <f t="shared" si="318"/>
        <v>0.24097820430362826</v>
      </c>
      <c r="U352" s="72">
        <f t="shared" si="318"/>
        <v>0.26452001080306842</v>
      </c>
      <c r="V352" s="72">
        <f t="shared" si="318"/>
        <v>0.28966983962321535</v>
      </c>
      <c r="W352" s="72">
        <f t="shared" si="318"/>
        <v>0.30897081044364383</v>
      </c>
      <c r="X352" s="72">
        <f t="shared" si="318"/>
        <v>0.30897081044364383</v>
      </c>
      <c r="Y352" s="72">
        <f t="shared" si="318"/>
        <v>0.30897081044364383</v>
      </c>
      <c r="Z352" s="72">
        <f t="shared" si="318"/>
        <v>0.30897081044364383</v>
      </c>
      <c r="AA352" s="72">
        <f t="shared" si="318"/>
        <v>0.30897081044364383</v>
      </c>
      <c r="AB352" s="72">
        <f t="shared" si="318"/>
        <v>0.30897081044364383</v>
      </c>
      <c r="AC352" s="72">
        <f t="shared" si="318"/>
        <v>0.30897081044364383</v>
      </c>
      <c r="AD352" s="72">
        <f t="shared" si="318"/>
        <v>0.30897081044364383</v>
      </c>
      <c r="AE352" s="72">
        <f t="shared" si="318"/>
        <v>0.30897081044364383</v>
      </c>
      <c r="AF352" s="72">
        <f t="shared" si="318"/>
        <v>0.30897081044364383</v>
      </c>
      <c r="AG352" s="72">
        <f t="shared" si="318"/>
        <v>0.30897081044364383</v>
      </c>
      <c r="AH352" s="72">
        <f t="shared" si="318"/>
        <v>0.30897081044364383</v>
      </c>
      <c r="AI352" s="72">
        <f t="shared" si="318"/>
        <v>0.30897081044364383</v>
      </c>
      <c r="AJ352" s="72">
        <f t="shared" si="318"/>
        <v>0.30897081044364383</v>
      </c>
      <c r="AK352" s="72">
        <f t="shared" si="318"/>
        <v>0.30897081044364383</v>
      </c>
      <c r="AL352" s="72">
        <f t="shared" si="318"/>
        <v>0.30897081044364383</v>
      </c>
      <c r="AM352" s="72">
        <f t="shared" si="318"/>
        <v>0.30897081044364383</v>
      </c>
      <c r="AN352" s="72">
        <f t="shared" si="318"/>
        <v>0.30897081044364383</v>
      </c>
      <c r="AO352" s="72">
        <f t="shared" si="318"/>
        <v>0.30897081044364383</v>
      </c>
      <c r="AP352" s="72">
        <f t="shared" si="318"/>
        <v>0.30897081044364383</v>
      </c>
      <c r="AQ352" s="72">
        <f t="shared" si="318"/>
        <v>0.30897081044364383</v>
      </c>
      <c r="AR352" s="72">
        <f t="shared" si="318"/>
        <v>0.30897081044364383</v>
      </c>
      <c r="AS352" s="72">
        <f t="shared" si="318"/>
        <v>0.30897081044364383</v>
      </c>
      <c r="AT352" s="72">
        <f t="shared" si="318"/>
        <v>0.30897081044364383</v>
      </c>
      <c r="AU352" s="72">
        <f t="shared" si="318"/>
        <v>0.30897081044364383</v>
      </c>
      <c r="AV352" s="72">
        <f t="shared" si="318"/>
        <v>0.30897081044364383</v>
      </c>
      <c r="AW352" s="72">
        <f t="shared" si="318"/>
        <v>0.30897081044364383</v>
      </c>
      <c r="AX352" s="72">
        <f t="shared" si="318"/>
        <v>0.30897081044364383</v>
      </c>
      <c r="AY352" s="72">
        <f t="shared" si="318"/>
        <v>0.30897081044364383</v>
      </c>
      <c r="AZ352" s="72">
        <f t="shared" si="318"/>
        <v>0.30897081044364383</v>
      </c>
      <c r="BA352" s="72">
        <f t="shared" si="318"/>
        <v>0.30897081044364383</v>
      </c>
      <c r="BB352" s="72">
        <f t="shared" si="318"/>
        <v>0.30897081044364383</v>
      </c>
      <c r="BC352" s="72">
        <f t="shared" si="318"/>
        <v>0.30897081044364383</v>
      </c>
      <c r="BD352" s="72">
        <f t="shared" si="318"/>
        <v>0.30897081044364383</v>
      </c>
      <c r="BE352" s="72">
        <f t="shared" si="318"/>
        <v>0.30897081044364383</v>
      </c>
      <c r="BF352" s="72">
        <f t="shared" si="318"/>
        <v>0.30897081044364383</v>
      </c>
      <c r="BG352" s="72">
        <f t="shared" si="318"/>
        <v>0.30897081044364383</v>
      </c>
      <c r="BH352" s="72">
        <f t="shared" si="318"/>
        <v>0.30897081044364383</v>
      </c>
      <c r="BI352" s="72">
        <f t="shared" si="318"/>
        <v>0.30897081044364383</v>
      </c>
      <c r="BJ352" s="72">
        <f t="shared" si="318"/>
        <v>0.30897081044364383</v>
      </c>
      <c r="BK352" s="72">
        <f t="shared" si="318"/>
        <v>0.30897081044364383</v>
      </c>
      <c r="BL352" s="72">
        <f t="shared" si="318"/>
        <v>0.30897081044364383</v>
      </c>
      <c r="BM352" s="72">
        <f t="shared" si="318"/>
        <v>0.30897081044364383</v>
      </c>
      <c r="BN352" s="72">
        <f>1-BN351</f>
        <v>0.30897081044364383</v>
      </c>
    </row>
    <row r="353" spans="2:69" hidden="1" outlineLevel="1">
      <c r="B353" s="91"/>
      <c r="D353" s="74"/>
    </row>
    <row r="354" spans="2:69" hidden="1" outlineLevel="1">
      <c r="C354" s="74" t="s">
        <v>317</v>
      </c>
      <c r="J354" t="s">
        <v>137</v>
      </c>
      <c r="R354" s="175">
        <f>SUM(R336)</f>
        <v>0</v>
      </c>
      <c r="S354" s="175">
        <f>SUM(S336)</f>
        <v>19189878512.061035</v>
      </c>
      <c r="T354" s="175">
        <f t="shared" ref="T354:BM354" si="319">SUM(T336)</f>
        <v>29670628884.881882</v>
      </c>
      <c r="U354" s="175">
        <f t="shared" si="319"/>
        <v>34285120798.730957</v>
      </c>
      <c r="V354" s="175">
        <f t="shared" si="319"/>
        <v>33788487703.289272</v>
      </c>
      <c r="W354" s="175">
        <f t="shared" si="319"/>
        <v>32443479700.460251</v>
      </c>
      <c r="X354" s="175">
        <f t="shared" si="319"/>
        <v>30611107810.337624</v>
      </c>
      <c r="Y354" s="175">
        <f t="shared" si="319"/>
        <v>29517513432.591438</v>
      </c>
      <c r="Z354" s="175">
        <f t="shared" si="319"/>
        <v>28678021892.692848</v>
      </c>
      <c r="AA354" s="175">
        <f t="shared" si="319"/>
        <v>28097857620.318031</v>
      </c>
      <c r="AB354" s="175">
        <f t="shared" si="319"/>
        <v>27732317626.313747</v>
      </c>
      <c r="AC354" s="175">
        <f t="shared" si="319"/>
        <v>27414772723.939102</v>
      </c>
      <c r="AD354" s="175">
        <f t="shared" si="319"/>
        <v>27122612718.407177</v>
      </c>
      <c r="AE354" s="175">
        <f t="shared" si="319"/>
        <v>26879595482.688358</v>
      </c>
      <c r="AF354" s="175">
        <f t="shared" si="319"/>
        <v>26638374559.330551</v>
      </c>
      <c r="AG354" s="175">
        <f t="shared" si="319"/>
        <v>26394445982.676521</v>
      </c>
      <c r="AH354" s="175">
        <f t="shared" si="319"/>
        <v>26664496292.104214</v>
      </c>
      <c r="AI354" s="175">
        <f t="shared" si="319"/>
        <v>26977547598.336422</v>
      </c>
      <c r="AJ354" s="175">
        <f t="shared" si="319"/>
        <v>27286853079.188183</v>
      </c>
      <c r="AK354" s="175">
        <f t="shared" si="319"/>
        <v>27593067866.482849</v>
      </c>
      <c r="AL354" s="175">
        <f t="shared" si="319"/>
        <v>27893108847.110867</v>
      </c>
      <c r="AM354" s="175">
        <f t="shared" si="319"/>
        <v>28183476797.676277</v>
      </c>
      <c r="AN354" s="175">
        <f t="shared" si="319"/>
        <v>28464028013.037266</v>
      </c>
      <c r="AO354" s="175">
        <f t="shared" si="319"/>
        <v>28736941574.687469</v>
      </c>
      <c r="AP354" s="175">
        <f t="shared" si="319"/>
        <v>29006542199.198429</v>
      </c>
      <c r="AQ354" s="175">
        <f t="shared" si="319"/>
        <v>29274396622.743103</v>
      </c>
      <c r="AR354" s="175">
        <f t="shared" si="319"/>
        <v>29535503125.986843</v>
      </c>
      <c r="AS354" s="175">
        <f t="shared" si="319"/>
        <v>29786778524.28289</v>
      </c>
      <c r="AT354" s="175">
        <f t="shared" si="319"/>
        <v>30029494876.587872</v>
      </c>
      <c r="AU354" s="175">
        <f t="shared" si="319"/>
        <v>30264655604.370869</v>
      </c>
      <c r="AV354" s="175">
        <f t="shared" si="319"/>
        <v>30491752677.766613</v>
      </c>
      <c r="AW354" s="175">
        <f t="shared" si="319"/>
        <v>30709615300.867741</v>
      </c>
      <c r="AX354" s="175">
        <f t="shared" si="319"/>
        <v>30918010919.352528</v>
      </c>
      <c r="AY354" s="175">
        <f t="shared" si="319"/>
        <v>31117643113.557068</v>
      </c>
      <c r="AZ354" s="175">
        <f t="shared" si="319"/>
        <v>31309023791.886723</v>
      </c>
      <c r="BA354" s="175">
        <f t="shared" si="319"/>
        <v>31491485637.41766</v>
      </c>
      <c r="BB354" s="175">
        <f t="shared" si="319"/>
        <v>31663886954.081989</v>
      </c>
      <c r="BC354" s="175">
        <f t="shared" si="319"/>
        <v>31825907109.543732</v>
      </c>
      <c r="BD354" s="175">
        <f t="shared" si="319"/>
        <v>31978082685.175327</v>
      </c>
      <c r="BE354" s="175">
        <f t="shared" si="319"/>
        <v>32120897819.027264</v>
      </c>
      <c r="BF354" s="175">
        <f t="shared" si="319"/>
        <v>32253922422.571419</v>
      </c>
      <c r="BG354" s="175">
        <f t="shared" si="319"/>
        <v>32376317906.672195</v>
      </c>
      <c r="BH354" s="175">
        <f t="shared" si="319"/>
        <v>32487903578.472496</v>
      </c>
      <c r="BI354" s="175">
        <f t="shared" si="319"/>
        <v>32589223860.586613</v>
      </c>
      <c r="BJ354" s="175">
        <f t="shared" si="319"/>
        <v>32660340391.934563</v>
      </c>
      <c r="BK354" s="175">
        <f t="shared" si="319"/>
        <v>32706213772.894718</v>
      </c>
      <c r="BL354" s="175">
        <f t="shared" si="319"/>
        <v>32752147372.708553</v>
      </c>
      <c r="BM354" s="175">
        <f t="shared" si="319"/>
        <v>32798141252.825016</v>
      </c>
      <c r="BN354" s="175">
        <f>SUM(BN336)</f>
        <v>32844195479.393833</v>
      </c>
    </row>
    <row r="355" spans="2:69" hidden="1" outlineLevel="1">
      <c r="D355" t="s">
        <v>14</v>
      </c>
      <c r="J355" t="s">
        <v>137</v>
      </c>
      <c r="R355" s="145">
        <f t="shared" ref="R355:BM355" si="320">R$354*R351</f>
        <v>0</v>
      </c>
      <c r="S355" s="145">
        <f t="shared" si="320"/>
        <v>15184420688.571976</v>
      </c>
      <c r="T355" s="145">
        <f t="shared" si="320"/>
        <v>22520654015.643681</v>
      </c>
      <c r="U355" s="145">
        <f t="shared" si="320"/>
        <v>25216020274.666138</v>
      </c>
      <c r="V355" s="145">
        <f t="shared" si="320"/>
        <v>24000981889.166485</v>
      </c>
      <c r="W355" s="145">
        <f t="shared" si="320"/>
        <v>22419391483.797142</v>
      </c>
      <c r="X355" s="145">
        <f t="shared" si="320"/>
        <v>21153169021.599854</v>
      </c>
      <c r="Y355" s="145">
        <f t="shared" si="320"/>
        <v>20397463385.042519</v>
      </c>
      <c r="Z355" s="145">
        <f t="shared" si="320"/>
        <v>19817350226.586979</v>
      </c>
      <c r="AA355" s="145">
        <f t="shared" si="320"/>
        <v>19416439779.638256</v>
      </c>
      <c r="AB355" s="145">
        <f t="shared" si="320"/>
        <v>19163840973.831039</v>
      </c>
      <c r="AC355" s="145">
        <f t="shared" si="320"/>
        <v>18944408177.295338</v>
      </c>
      <c r="AD355" s="145">
        <f t="shared" si="320"/>
        <v>18742517085.451828</v>
      </c>
      <c r="AE355" s="145">
        <f t="shared" si="320"/>
        <v>18574585082.004829</v>
      </c>
      <c r="AF355" s="145">
        <f t="shared" si="320"/>
        <v>18407894382.832848</v>
      </c>
      <c r="AG355" s="145">
        <f t="shared" si="320"/>
        <v>18239332616.197979</v>
      </c>
      <c r="AH355" s="145">
        <f t="shared" si="320"/>
        <v>18425945262.66124</v>
      </c>
      <c r="AI355" s="145">
        <f t="shared" si="320"/>
        <v>18642272853.096439</v>
      </c>
      <c r="AJ355" s="145">
        <f t="shared" si="320"/>
        <v>18856011968.854771</v>
      </c>
      <c r="AK355" s="145">
        <f t="shared" si="320"/>
        <v>19067615325.149178</v>
      </c>
      <c r="AL355" s="145">
        <f t="shared" si="320"/>
        <v>19274952400.826252</v>
      </c>
      <c r="AM355" s="145">
        <f t="shared" si="320"/>
        <v>19475605130.378605</v>
      </c>
      <c r="AN355" s="145">
        <f t="shared" si="320"/>
        <v>19669474209.358562</v>
      </c>
      <c r="AO355" s="145">
        <f t="shared" si="320"/>
        <v>19858065446.684639</v>
      </c>
      <c r="AP355" s="145">
        <f t="shared" si="320"/>
        <v>20044367347.744335</v>
      </c>
      <c r="AQ355" s="145">
        <f t="shared" si="320"/>
        <v>20229462572.965496</v>
      </c>
      <c r="AR355" s="145">
        <f t="shared" si="320"/>
        <v>20409894788.289913</v>
      </c>
      <c r="AS355" s="145">
        <f t="shared" si="320"/>
        <v>20583533423.129879</v>
      </c>
      <c r="AT355" s="145">
        <f t="shared" si="320"/>
        <v>20751257507.355267</v>
      </c>
      <c r="AU355" s="145">
        <f t="shared" si="320"/>
        <v>20913760434.490635</v>
      </c>
      <c r="AV355" s="145">
        <f t="shared" si="320"/>
        <v>21070691141.069916</v>
      </c>
      <c r="AW355" s="145">
        <f t="shared" si="320"/>
        <v>21221240572.94611</v>
      </c>
      <c r="AX355" s="145">
        <f t="shared" si="320"/>
        <v>21365248028.294746</v>
      </c>
      <c r="AY355" s="145">
        <f t="shared" si="320"/>
        <v>21503199701.665268</v>
      </c>
      <c r="AZ355" s="145">
        <f t="shared" si="320"/>
        <v>21635449336.708157</v>
      </c>
      <c r="BA355" s="145">
        <f t="shared" si="320"/>
        <v>21761535797.950356</v>
      </c>
      <c r="BB355" s="145">
        <f t="shared" si="320"/>
        <v>21880670140.083355</v>
      </c>
      <c r="BC355" s="145">
        <f t="shared" si="320"/>
        <v>21992630796.803879</v>
      </c>
      <c r="BD355" s="145">
        <f t="shared" si="320"/>
        <v>22097788561.502853</v>
      </c>
      <c r="BE355" s="145">
        <f t="shared" si="320"/>
        <v>22196477987.704937</v>
      </c>
      <c r="BF355" s="145">
        <f t="shared" si="320"/>
        <v>22288401871.683113</v>
      </c>
      <c r="BG355" s="145">
        <f t="shared" si="320"/>
        <v>22372980723.866631</v>
      </c>
      <c r="BH355" s="145">
        <f t="shared" si="320"/>
        <v>22450089680.216892</v>
      </c>
      <c r="BI355" s="145">
        <f t="shared" si="320"/>
        <v>22520104952.651833</v>
      </c>
      <c r="BJ355" s="145">
        <f t="shared" si="320"/>
        <v>22569248551.673264</v>
      </c>
      <c r="BK355" s="145">
        <f t="shared" si="320"/>
        <v>22600948396.940372</v>
      </c>
      <c r="BL355" s="145">
        <f t="shared" si="320"/>
        <v>22632689855.19313</v>
      </c>
      <c r="BM355" s="145">
        <f t="shared" si="320"/>
        <v>22664472968.894562</v>
      </c>
      <c r="BN355" s="145">
        <f>BN$354*BN351</f>
        <v>22696297783.756058</v>
      </c>
    </row>
    <row r="356" spans="2:69" hidden="1" outlineLevel="1">
      <c r="D356" t="s">
        <v>345</v>
      </c>
      <c r="J356" t="s">
        <v>137</v>
      </c>
      <c r="R356" s="145">
        <f t="shared" ref="R356:BM356" si="321">R$354*R352</f>
        <v>0</v>
      </c>
      <c r="S356" s="145">
        <f t="shared" si="321"/>
        <v>4005457823.4890599</v>
      </c>
      <c r="T356" s="145">
        <f t="shared" si="321"/>
        <v>7149974869.2382002</v>
      </c>
      <c r="U356" s="145">
        <f t="shared" si="321"/>
        <v>9069100524.0648193</v>
      </c>
      <c r="V356" s="145">
        <f t="shared" si="321"/>
        <v>9787505814.1227875</v>
      </c>
      <c r="W356" s="145">
        <f t="shared" si="321"/>
        <v>10024088216.663111</v>
      </c>
      <c r="X356" s="145">
        <f t="shared" si="321"/>
        <v>9457938788.7377701</v>
      </c>
      <c r="Y356" s="145">
        <f t="shared" si="321"/>
        <v>9120050047.5489197</v>
      </c>
      <c r="Z356" s="145">
        <f t="shared" si="321"/>
        <v>8860671666.1058693</v>
      </c>
      <c r="AA356" s="145">
        <f t="shared" si="321"/>
        <v>8681417840.6797752</v>
      </c>
      <c r="AB356" s="145">
        <f t="shared" si="321"/>
        <v>8568476652.482707</v>
      </c>
      <c r="AC356" s="145">
        <f t="shared" si="321"/>
        <v>8470364546.6437654</v>
      </c>
      <c r="AD356" s="145">
        <f t="shared" si="321"/>
        <v>8380095632.9553471</v>
      </c>
      <c r="AE356" s="145">
        <f t="shared" si="321"/>
        <v>8305010400.6835299</v>
      </c>
      <c r="AF356" s="145">
        <f t="shared" si="321"/>
        <v>8230480176.4977036</v>
      </c>
      <c r="AG356" s="145">
        <f t="shared" si="321"/>
        <v>8155113366.4785442</v>
      </c>
      <c r="AH356" s="145">
        <f t="shared" si="321"/>
        <v>8238551029.442975</v>
      </c>
      <c r="AI356" s="145">
        <f t="shared" si="321"/>
        <v>8335274745.2399817</v>
      </c>
      <c r="AJ356" s="145">
        <f t="shared" si="321"/>
        <v>8430841110.3334112</v>
      </c>
      <c r="AK356" s="145">
        <f t="shared" si="321"/>
        <v>8525452541.3336716</v>
      </c>
      <c r="AL356" s="145">
        <f t="shared" si="321"/>
        <v>8618156446.2846165</v>
      </c>
      <c r="AM356" s="145">
        <f t="shared" si="321"/>
        <v>8707871667.2976704</v>
      </c>
      <c r="AN356" s="145">
        <f t="shared" si="321"/>
        <v>8794553803.6787052</v>
      </c>
      <c r="AO356" s="145">
        <f t="shared" si="321"/>
        <v>8878876128.0028305</v>
      </c>
      <c r="AP356" s="145">
        <f t="shared" si="321"/>
        <v>8962174851.4540939</v>
      </c>
      <c r="AQ356" s="145">
        <f t="shared" si="321"/>
        <v>9044934049.777607</v>
      </c>
      <c r="AR356" s="145">
        <f t="shared" si="321"/>
        <v>9125608337.6969299</v>
      </c>
      <c r="AS356" s="145">
        <f t="shared" si="321"/>
        <v>9203245101.1530094</v>
      </c>
      <c r="AT356" s="145">
        <f t="shared" si="321"/>
        <v>9278237369.232605</v>
      </c>
      <c r="AU356" s="145">
        <f t="shared" si="321"/>
        <v>9350895169.8802338</v>
      </c>
      <c r="AV356" s="145">
        <f t="shared" si="321"/>
        <v>9421061536.6966972</v>
      </c>
      <c r="AW356" s="145">
        <f t="shared" si="321"/>
        <v>9488374727.9216309</v>
      </c>
      <c r="AX356" s="145">
        <f t="shared" si="321"/>
        <v>9552762891.0577793</v>
      </c>
      <c r="AY356" s="145">
        <f t="shared" si="321"/>
        <v>9614443411.8917999</v>
      </c>
      <c r="AZ356" s="145">
        <f t="shared" si="321"/>
        <v>9673574455.1785679</v>
      </c>
      <c r="BA356" s="145">
        <f t="shared" si="321"/>
        <v>9729949839.4673042</v>
      </c>
      <c r="BB356" s="145">
        <f t="shared" si="321"/>
        <v>9783216813.9986324</v>
      </c>
      <c r="BC356" s="145">
        <f t="shared" si="321"/>
        <v>9833276312.7398529</v>
      </c>
      <c r="BD356" s="145">
        <f t="shared" si="321"/>
        <v>9880294123.6724758</v>
      </c>
      <c r="BE356" s="145">
        <f t="shared" si="321"/>
        <v>9924419831.3223248</v>
      </c>
      <c r="BF356" s="145">
        <f t="shared" si="321"/>
        <v>9965520550.8883076</v>
      </c>
      <c r="BG356" s="145">
        <f t="shared" si="321"/>
        <v>10003337182.805567</v>
      </c>
      <c r="BH356" s="145">
        <f t="shared" si="321"/>
        <v>10037813898.255604</v>
      </c>
      <c r="BI356" s="145">
        <f t="shared" si="321"/>
        <v>10069118907.93478</v>
      </c>
      <c r="BJ356" s="145">
        <f t="shared" si="321"/>
        <v>10091091840.261297</v>
      </c>
      <c r="BK356" s="145">
        <f t="shared" si="321"/>
        <v>10105265375.954348</v>
      </c>
      <c r="BL356" s="145">
        <f t="shared" si="321"/>
        <v>10119457517.515421</v>
      </c>
      <c r="BM356" s="145">
        <f t="shared" si="321"/>
        <v>10133668283.930452</v>
      </c>
      <c r="BN356" s="145">
        <f>BN$354*BN352</f>
        <v>10147897695.637775</v>
      </c>
      <c r="BP356"/>
      <c r="BQ356"/>
    </row>
    <row r="357" spans="2:69" hidden="1" outlineLevel="1">
      <c r="BP357"/>
      <c r="BQ357"/>
    </row>
    <row r="358" spans="2:69" hidden="1" outlineLevel="1">
      <c r="B358" s="91" t="s">
        <v>371</v>
      </c>
      <c r="D358" s="74"/>
    </row>
    <row r="359" spans="2:69" hidden="1" outlineLevel="1">
      <c r="D359" s="74"/>
    </row>
    <row r="360" spans="2:69" hidden="1" outlineLevel="1">
      <c r="C360" t="s">
        <v>374</v>
      </c>
      <c r="D360" s="74"/>
      <c r="G360" s="60" t="s">
        <v>514</v>
      </c>
      <c r="J360" t="s">
        <v>137</v>
      </c>
      <c r="R360" s="175">
        <f t="shared" ref="R360:AW360" si="322">SUM(R299:R300,R305:R306)</f>
        <v>12855897995.698597</v>
      </c>
      <c r="S360" s="175">
        <f t="shared" si="322"/>
        <v>36037008489.722321</v>
      </c>
      <c r="T360" s="175">
        <f t="shared" si="322"/>
        <v>51646096869.275345</v>
      </c>
      <c r="U360" s="175">
        <f t="shared" si="322"/>
        <v>60139258055.829353</v>
      </c>
      <c r="V360" s="175">
        <f t="shared" si="322"/>
        <v>53333427434.830856</v>
      </c>
      <c r="W360" s="175">
        <f t="shared" si="322"/>
        <v>54751069133.990906</v>
      </c>
      <c r="X360" s="175">
        <f t="shared" si="322"/>
        <v>55992754157.74942</v>
      </c>
      <c r="Y360" s="175">
        <f t="shared" si="322"/>
        <v>58285819826.216797</v>
      </c>
      <c r="Z360" s="175">
        <f t="shared" si="322"/>
        <v>60681773044.20015</v>
      </c>
      <c r="AA360" s="175">
        <f t="shared" si="322"/>
        <v>62918123350.699188</v>
      </c>
      <c r="AB360" s="175">
        <f t="shared" si="322"/>
        <v>65144049657.600723</v>
      </c>
      <c r="AC360" s="175">
        <f t="shared" si="322"/>
        <v>67120452087.964508</v>
      </c>
      <c r="AD360" s="175">
        <f t="shared" si="322"/>
        <v>68956781036.333603</v>
      </c>
      <c r="AE360" s="175">
        <f t="shared" si="322"/>
        <v>70452442200.006271</v>
      </c>
      <c r="AF360" s="175">
        <f t="shared" si="322"/>
        <v>71930037755.114563</v>
      </c>
      <c r="AG360" s="175">
        <f t="shared" si="322"/>
        <v>73388258903.700409</v>
      </c>
      <c r="AH360" s="175">
        <f t="shared" si="322"/>
        <v>74221654818.962814</v>
      </c>
      <c r="AI360" s="175">
        <f t="shared" si="322"/>
        <v>74791993924.590576</v>
      </c>
      <c r="AJ360" s="175">
        <f t="shared" si="322"/>
        <v>75348109900.688812</v>
      </c>
      <c r="AK360" s="175">
        <f t="shared" si="322"/>
        <v>75890251193.736633</v>
      </c>
      <c r="AL360" s="175">
        <f t="shared" si="322"/>
        <v>76414656605.628754</v>
      </c>
      <c r="AM360" s="175">
        <f t="shared" si="322"/>
        <v>76917098223.482864</v>
      </c>
      <c r="AN360" s="175">
        <f t="shared" si="322"/>
        <v>77396996432.74852</v>
      </c>
      <c r="AO360" s="175">
        <f t="shared" si="322"/>
        <v>77856298439.828598</v>
      </c>
      <c r="AP360" s="175">
        <f t="shared" si="322"/>
        <v>78299321414.143509</v>
      </c>
      <c r="AQ360" s="175">
        <f t="shared" si="322"/>
        <v>78727495161.794647</v>
      </c>
      <c r="AR360" s="175">
        <f t="shared" si="322"/>
        <v>79135279717.039368</v>
      </c>
      <c r="AS360" s="175">
        <f t="shared" si="322"/>
        <v>79519341347.247711</v>
      </c>
      <c r="AT360" s="175">
        <f t="shared" si="322"/>
        <v>79881012087.147156</v>
      </c>
      <c r="AU360" s="175">
        <f t="shared" si="322"/>
        <v>80221220056.374222</v>
      </c>
      <c r="AV360" s="175">
        <f t="shared" si="322"/>
        <v>80539360614.153824</v>
      </c>
      <c r="AW360" s="175">
        <f t="shared" si="322"/>
        <v>80834391329.468933</v>
      </c>
      <c r="AX360" s="175">
        <f t="shared" ref="AX360:BN360" si="323">SUM(AX299:AX300,AX305:AX306)</f>
        <v>81106431482.817795</v>
      </c>
      <c r="AY360" s="175">
        <f t="shared" si="323"/>
        <v>81356504230.345657</v>
      </c>
      <c r="AZ360" s="175">
        <f t="shared" si="323"/>
        <v>81585258553.965179</v>
      </c>
      <c r="BA360" s="175">
        <f t="shared" si="323"/>
        <v>81792075508.020813</v>
      </c>
      <c r="BB360" s="175">
        <f t="shared" si="323"/>
        <v>81975988546.399002</v>
      </c>
      <c r="BC360" s="175">
        <f t="shared" si="323"/>
        <v>82137014278.713547</v>
      </c>
      <c r="BD360" s="175">
        <f t="shared" si="323"/>
        <v>82276026984.628067</v>
      </c>
      <c r="BE360" s="175">
        <f t="shared" si="323"/>
        <v>82393721401.316605</v>
      </c>
      <c r="BF360" s="175">
        <f t="shared" si="323"/>
        <v>82489760166.799805</v>
      </c>
      <c r="BG360" s="175">
        <f t="shared" si="323"/>
        <v>82563410260.43454</v>
      </c>
      <c r="BH360" s="175">
        <f t="shared" si="323"/>
        <v>82614683764.235046</v>
      </c>
      <c r="BI360" s="175">
        <f t="shared" si="323"/>
        <v>82644350330.480179</v>
      </c>
      <c r="BJ360" s="175">
        <f t="shared" si="323"/>
        <v>82656110378.064178</v>
      </c>
      <c r="BK360" s="175">
        <f t="shared" si="323"/>
        <v>82660569210.039703</v>
      </c>
      <c r="BL360" s="175">
        <f t="shared" si="323"/>
        <v>82665114864.037338</v>
      </c>
      <c r="BM360" s="175">
        <f t="shared" si="323"/>
        <v>82669747393.087967</v>
      </c>
      <c r="BN360" s="175">
        <f t="shared" si="323"/>
        <v>82674466854.943085</v>
      </c>
    </row>
    <row r="361" spans="2:69" hidden="1" outlineLevel="1">
      <c r="D361" s="74"/>
      <c r="BP361"/>
      <c r="BQ361"/>
    </row>
    <row r="362" spans="2:69" hidden="1" outlineLevel="1">
      <c r="C362" s="74" t="s">
        <v>373</v>
      </c>
      <c r="D362" s="74"/>
      <c r="BP362"/>
      <c r="BQ362"/>
    </row>
    <row r="363" spans="2:69" hidden="1" outlineLevel="1">
      <c r="D363" t="s">
        <v>14</v>
      </c>
      <c r="G363" s="60" t="s">
        <v>515</v>
      </c>
      <c r="J363" t="s">
        <v>119</v>
      </c>
      <c r="R363" s="211">
        <v>0.9</v>
      </c>
      <c r="S363" s="198">
        <f t="shared" ref="S363:BN363" si="324">R363</f>
        <v>0.9</v>
      </c>
      <c r="T363" s="198">
        <f t="shared" si="324"/>
        <v>0.9</v>
      </c>
      <c r="U363" s="198">
        <f t="shared" si="324"/>
        <v>0.9</v>
      </c>
      <c r="V363" s="198">
        <f t="shared" si="324"/>
        <v>0.9</v>
      </c>
      <c r="W363" s="198">
        <f t="shared" si="324"/>
        <v>0.9</v>
      </c>
      <c r="X363" s="198">
        <f t="shared" si="324"/>
        <v>0.9</v>
      </c>
      <c r="Y363" s="198">
        <f t="shared" si="324"/>
        <v>0.9</v>
      </c>
      <c r="Z363" s="198">
        <f t="shared" si="324"/>
        <v>0.9</v>
      </c>
      <c r="AA363" s="198">
        <f t="shared" si="324"/>
        <v>0.9</v>
      </c>
      <c r="AB363" s="198">
        <f t="shared" si="324"/>
        <v>0.9</v>
      </c>
      <c r="AC363" s="198">
        <f t="shared" si="324"/>
        <v>0.9</v>
      </c>
      <c r="AD363" s="198">
        <f t="shared" si="324"/>
        <v>0.9</v>
      </c>
      <c r="AE363" s="198">
        <f t="shared" si="324"/>
        <v>0.9</v>
      </c>
      <c r="AF363" s="198">
        <f t="shared" si="324"/>
        <v>0.9</v>
      </c>
      <c r="AG363" s="198">
        <f t="shared" si="324"/>
        <v>0.9</v>
      </c>
      <c r="AH363" s="198">
        <f t="shared" si="324"/>
        <v>0.9</v>
      </c>
      <c r="AI363" s="198">
        <f t="shared" si="324"/>
        <v>0.9</v>
      </c>
      <c r="AJ363" s="198">
        <f t="shared" si="324"/>
        <v>0.9</v>
      </c>
      <c r="AK363" s="198">
        <f t="shared" si="324"/>
        <v>0.9</v>
      </c>
      <c r="AL363" s="198">
        <f t="shared" si="324"/>
        <v>0.9</v>
      </c>
      <c r="AM363" s="198">
        <f t="shared" si="324"/>
        <v>0.9</v>
      </c>
      <c r="AN363" s="198">
        <f t="shared" si="324"/>
        <v>0.9</v>
      </c>
      <c r="AO363" s="198">
        <f t="shared" si="324"/>
        <v>0.9</v>
      </c>
      <c r="AP363" s="198">
        <f t="shared" si="324"/>
        <v>0.9</v>
      </c>
      <c r="AQ363" s="198">
        <f t="shared" si="324"/>
        <v>0.9</v>
      </c>
      <c r="AR363" s="198">
        <f t="shared" si="324"/>
        <v>0.9</v>
      </c>
      <c r="AS363" s="198">
        <f t="shared" si="324"/>
        <v>0.9</v>
      </c>
      <c r="AT363" s="198">
        <f t="shared" si="324"/>
        <v>0.9</v>
      </c>
      <c r="AU363" s="198">
        <f t="shared" si="324"/>
        <v>0.9</v>
      </c>
      <c r="AV363" s="198">
        <f t="shared" si="324"/>
        <v>0.9</v>
      </c>
      <c r="AW363" s="198">
        <f t="shared" si="324"/>
        <v>0.9</v>
      </c>
      <c r="AX363" s="198">
        <f t="shared" si="324"/>
        <v>0.9</v>
      </c>
      <c r="AY363" s="198">
        <f t="shared" si="324"/>
        <v>0.9</v>
      </c>
      <c r="AZ363" s="198">
        <f t="shared" si="324"/>
        <v>0.9</v>
      </c>
      <c r="BA363" s="198">
        <f t="shared" si="324"/>
        <v>0.9</v>
      </c>
      <c r="BB363" s="198">
        <f t="shared" si="324"/>
        <v>0.9</v>
      </c>
      <c r="BC363" s="198">
        <f t="shared" si="324"/>
        <v>0.9</v>
      </c>
      <c r="BD363" s="198">
        <f t="shared" si="324"/>
        <v>0.9</v>
      </c>
      <c r="BE363" s="198">
        <f t="shared" si="324"/>
        <v>0.9</v>
      </c>
      <c r="BF363" s="198">
        <f t="shared" si="324"/>
        <v>0.9</v>
      </c>
      <c r="BG363" s="198">
        <f t="shared" si="324"/>
        <v>0.9</v>
      </c>
      <c r="BH363" s="198">
        <f t="shared" si="324"/>
        <v>0.9</v>
      </c>
      <c r="BI363" s="198">
        <f t="shared" si="324"/>
        <v>0.9</v>
      </c>
      <c r="BJ363" s="198">
        <f t="shared" si="324"/>
        <v>0.9</v>
      </c>
      <c r="BK363" s="198">
        <f t="shared" si="324"/>
        <v>0.9</v>
      </c>
      <c r="BL363" s="198">
        <f t="shared" si="324"/>
        <v>0.9</v>
      </c>
      <c r="BM363" s="198">
        <f t="shared" si="324"/>
        <v>0.9</v>
      </c>
      <c r="BN363" s="198">
        <f t="shared" si="324"/>
        <v>0.9</v>
      </c>
      <c r="BP363"/>
      <c r="BQ363"/>
    </row>
    <row r="364" spans="2:69" hidden="1" outlineLevel="1">
      <c r="D364" t="s">
        <v>345</v>
      </c>
      <c r="G364" s="60"/>
      <c r="J364" t="s">
        <v>119</v>
      </c>
      <c r="R364" s="72">
        <f>1-R363</f>
        <v>9.9999999999999978E-2</v>
      </c>
      <c r="S364" s="72">
        <f t="shared" ref="S364:BM364" si="325">1-S363</f>
        <v>9.9999999999999978E-2</v>
      </c>
      <c r="T364" s="72">
        <f t="shared" si="325"/>
        <v>9.9999999999999978E-2</v>
      </c>
      <c r="U364" s="72">
        <f t="shared" si="325"/>
        <v>9.9999999999999978E-2</v>
      </c>
      <c r="V364" s="72">
        <f t="shared" si="325"/>
        <v>9.9999999999999978E-2</v>
      </c>
      <c r="W364" s="72">
        <f t="shared" si="325"/>
        <v>9.9999999999999978E-2</v>
      </c>
      <c r="X364" s="72">
        <f t="shared" si="325"/>
        <v>9.9999999999999978E-2</v>
      </c>
      <c r="Y364" s="72">
        <f t="shared" si="325"/>
        <v>9.9999999999999978E-2</v>
      </c>
      <c r="Z364" s="72">
        <f t="shared" si="325"/>
        <v>9.9999999999999978E-2</v>
      </c>
      <c r="AA364" s="72">
        <f t="shared" si="325"/>
        <v>9.9999999999999978E-2</v>
      </c>
      <c r="AB364" s="72">
        <f t="shared" si="325"/>
        <v>9.9999999999999978E-2</v>
      </c>
      <c r="AC364" s="72">
        <f t="shared" si="325"/>
        <v>9.9999999999999978E-2</v>
      </c>
      <c r="AD364" s="72">
        <f t="shared" si="325"/>
        <v>9.9999999999999978E-2</v>
      </c>
      <c r="AE364" s="72">
        <f t="shared" si="325"/>
        <v>9.9999999999999978E-2</v>
      </c>
      <c r="AF364" s="72">
        <f t="shared" si="325"/>
        <v>9.9999999999999978E-2</v>
      </c>
      <c r="AG364" s="72">
        <f t="shared" si="325"/>
        <v>9.9999999999999978E-2</v>
      </c>
      <c r="AH364" s="72">
        <f t="shared" si="325"/>
        <v>9.9999999999999978E-2</v>
      </c>
      <c r="AI364" s="72">
        <f t="shared" si="325"/>
        <v>9.9999999999999978E-2</v>
      </c>
      <c r="AJ364" s="72">
        <f t="shared" si="325"/>
        <v>9.9999999999999978E-2</v>
      </c>
      <c r="AK364" s="72">
        <f t="shared" si="325"/>
        <v>9.9999999999999978E-2</v>
      </c>
      <c r="AL364" s="72">
        <f t="shared" si="325"/>
        <v>9.9999999999999978E-2</v>
      </c>
      <c r="AM364" s="72">
        <f t="shared" si="325"/>
        <v>9.9999999999999978E-2</v>
      </c>
      <c r="AN364" s="72">
        <f t="shared" si="325"/>
        <v>9.9999999999999978E-2</v>
      </c>
      <c r="AO364" s="72">
        <f t="shared" si="325"/>
        <v>9.9999999999999978E-2</v>
      </c>
      <c r="AP364" s="72">
        <f t="shared" si="325"/>
        <v>9.9999999999999978E-2</v>
      </c>
      <c r="AQ364" s="72">
        <f t="shared" si="325"/>
        <v>9.9999999999999978E-2</v>
      </c>
      <c r="AR364" s="72">
        <f t="shared" si="325"/>
        <v>9.9999999999999978E-2</v>
      </c>
      <c r="AS364" s="72">
        <f t="shared" si="325"/>
        <v>9.9999999999999978E-2</v>
      </c>
      <c r="AT364" s="72">
        <f t="shared" si="325"/>
        <v>9.9999999999999978E-2</v>
      </c>
      <c r="AU364" s="72">
        <f t="shared" si="325"/>
        <v>9.9999999999999978E-2</v>
      </c>
      <c r="AV364" s="72">
        <f t="shared" si="325"/>
        <v>9.9999999999999978E-2</v>
      </c>
      <c r="AW364" s="72">
        <f t="shared" si="325"/>
        <v>9.9999999999999978E-2</v>
      </c>
      <c r="AX364" s="72">
        <f t="shared" si="325"/>
        <v>9.9999999999999978E-2</v>
      </c>
      <c r="AY364" s="72">
        <f t="shared" si="325"/>
        <v>9.9999999999999978E-2</v>
      </c>
      <c r="AZ364" s="72">
        <f t="shared" si="325"/>
        <v>9.9999999999999978E-2</v>
      </c>
      <c r="BA364" s="72">
        <f t="shared" si="325"/>
        <v>9.9999999999999978E-2</v>
      </c>
      <c r="BB364" s="72">
        <f t="shared" si="325"/>
        <v>9.9999999999999978E-2</v>
      </c>
      <c r="BC364" s="72">
        <f t="shared" si="325"/>
        <v>9.9999999999999978E-2</v>
      </c>
      <c r="BD364" s="72">
        <f t="shared" si="325"/>
        <v>9.9999999999999978E-2</v>
      </c>
      <c r="BE364" s="72">
        <f t="shared" si="325"/>
        <v>9.9999999999999978E-2</v>
      </c>
      <c r="BF364" s="72">
        <f t="shared" si="325"/>
        <v>9.9999999999999978E-2</v>
      </c>
      <c r="BG364" s="72">
        <f t="shared" si="325"/>
        <v>9.9999999999999978E-2</v>
      </c>
      <c r="BH364" s="72">
        <f t="shared" si="325"/>
        <v>9.9999999999999978E-2</v>
      </c>
      <c r="BI364" s="72">
        <f t="shared" si="325"/>
        <v>9.9999999999999978E-2</v>
      </c>
      <c r="BJ364" s="72">
        <f t="shared" si="325"/>
        <v>9.9999999999999978E-2</v>
      </c>
      <c r="BK364" s="72">
        <f t="shared" si="325"/>
        <v>9.9999999999999978E-2</v>
      </c>
      <c r="BL364" s="72">
        <f t="shared" si="325"/>
        <v>9.9999999999999978E-2</v>
      </c>
      <c r="BM364" s="72">
        <f t="shared" si="325"/>
        <v>9.9999999999999978E-2</v>
      </c>
      <c r="BN364" s="72">
        <f>1-BN363</f>
        <v>9.9999999999999978E-2</v>
      </c>
      <c r="BP364"/>
      <c r="BQ364"/>
    </row>
    <row r="365" spans="2:69" hidden="1" outlineLevel="1">
      <c r="BP365"/>
      <c r="BQ365"/>
    </row>
    <row r="366" spans="2:69" hidden="1" outlineLevel="1">
      <c r="C366" s="74" t="s">
        <v>372</v>
      </c>
      <c r="J366" t="s">
        <v>137</v>
      </c>
      <c r="R366" s="186">
        <f>R$360</f>
        <v>12855897995.698597</v>
      </c>
      <c r="S366" s="186">
        <f>S$360</f>
        <v>36037008489.722321</v>
      </c>
      <c r="T366" s="186">
        <f t="shared" ref="T366:BN366" si="326">T$360</f>
        <v>51646096869.275345</v>
      </c>
      <c r="U366" s="186">
        <f t="shared" si="326"/>
        <v>60139258055.829353</v>
      </c>
      <c r="V366" s="186">
        <f t="shared" si="326"/>
        <v>53333427434.830856</v>
      </c>
      <c r="W366" s="186">
        <f t="shared" si="326"/>
        <v>54751069133.990906</v>
      </c>
      <c r="X366" s="186">
        <f t="shared" si="326"/>
        <v>55992754157.74942</v>
      </c>
      <c r="Y366" s="186">
        <f t="shared" si="326"/>
        <v>58285819826.216797</v>
      </c>
      <c r="Z366" s="186">
        <f t="shared" si="326"/>
        <v>60681773044.20015</v>
      </c>
      <c r="AA366" s="186">
        <f t="shared" si="326"/>
        <v>62918123350.699188</v>
      </c>
      <c r="AB366" s="186">
        <f t="shared" si="326"/>
        <v>65144049657.600723</v>
      </c>
      <c r="AC366" s="186">
        <f t="shared" si="326"/>
        <v>67120452087.964508</v>
      </c>
      <c r="AD366" s="186">
        <f t="shared" si="326"/>
        <v>68956781036.333603</v>
      </c>
      <c r="AE366" s="186">
        <f t="shared" si="326"/>
        <v>70452442200.006271</v>
      </c>
      <c r="AF366" s="186">
        <f t="shared" si="326"/>
        <v>71930037755.114563</v>
      </c>
      <c r="AG366" s="186">
        <f t="shared" si="326"/>
        <v>73388258903.700409</v>
      </c>
      <c r="AH366" s="186">
        <f t="shared" si="326"/>
        <v>74221654818.962814</v>
      </c>
      <c r="AI366" s="186">
        <f t="shared" si="326"/>
        <v>74791993924.590576</v>
      </c>
      <c r="AJ366" s="186">
        <f t="shared" si="326"/>
        <v>75348109900.688812</v>
      </c>
      <c r="AK366" s="186">
        <f t="shared" si="326"/>
        <v>75890251193.736633</v>
      </c>
      <c r="AL366" s="186">
        <f t="shared" si="326"/>
        <v>76414656605.628754</v>
      </c>
      <c r="AM366" s="186">
        <f t="shared" si="326"/>
        <v>76917098223.482864</v>
      </c>
      <c r="AN366" s="186">
        <f t="shared" si="326"/>
        <v>77396996432.74852</v>
      </c>
      <c r="AO366" s="186">
        <f t="shared" si="326"/>
        <v>77856298439.828598</v>
      </c>
      <c r="AP366" s="186">
        <f t="shared" si="326"/>
        <v>78299321414.143509</v>
      </c>
      <c r="AQ366" s="186">
        <f t="shared" si="326"/>
        <v>78727495161.794647</v>
      </c>
      <c r="AR366" s="186">
        <f t="shared" si="326"/>
        <v>79135279717.039368</v>
      </c>
      <c r="AS366" s="186">
        <f t="shared" si="326"/>
        <v>79519341347.247711</v>
      </c>
      <c r="AT366" s="186">
        <f t="shared" si="326"/>
        <v>79881012087.147156</v>
      </c>
      <c r="AU366" s="186">
        <f t="shared" si="326"/>
        <v>80221220056.374222</v>
      </c>
      <c r="AV366" s="186">
        <f t="shared" si="326"/>
        <v>80539360614.153824</v>
      </c>
      <c r="AW366" s="186">
        <f t="shared" si="326"/>
        <v>80834391329.468933</v>
      </c>
      <c r="AX366" s="186">
        <f t="shared" si="326"/>
        <v>81106431482.817795</v>
      </c>
      <c r="AY366" s="186">
        <f t="shared" si="326"/>
        <v>81356504230.345657</v>
      </c>
      <c r="AZ366" s="186">
        <f t="shared" si="326"/>
        <v>81585258553.965179</v>
      </c>
      <c r="BA366" s="186">
        <f t="shared" si="326"/>
        <v>81792075508.020813</v>
      </c>
      <c r="BB366" s="186">
        <f t="shared" si="326"/>
        <v>81975988546.399002</v>
      </c>
      <c r="BC366" s="186">
        <f t="shared" si="326"/>
        <v>82137014278.713547</v>
      </c>
      <c r="BD366" s="186">
        <f t="shared" si="326"/>
        <v>82276026984.628067</v>
      </c>
      <c r="BE366" s="186">
        <f t="shared" si="326"/>
        <v>82393721401.316605</v>
      </c>
      <c r="BF366" s="186">
        <f t="shared" si="326"/>
        <v>82489760166.799805</v>
      </c>
      <c r="BG366" s="186">
        <f t="shared" si="326"/>
        <v>82563410260.43454</v>
      </c>
      <c r="BH366" s="186">
        <f t="shared" si="326"/>
        <v>82614683764.235046</v>
      </c>
      <c r="BI366" s="186">
        <f t="shared" si="326"/>
        <v>82644350330.480179</v>
      </c>
      <c r="BJ366" s="186">
        <f t="shared" si="326"/>
        <v>82656110378.064178</v>
      </c>
      <c r="BK366" s="186">
        <f t="shared" si="326"/>
        <v>82660569210.039703</v>
      </c>
      <c r="BL366" s="186">
        <f t="shared" si="326"/>
        <v>82665114864.037338</v>
      </c>
      <c r="BM366" s="186">
        <f t="shared" si="326"/>
        <v>82669747393.087967</v>
      </c>
      <c r="BN366" s="186">
        <f t="shared" si="326"/>
        <v>82674466854.943085</v>
      </c>
    </row>
    <row r="367" spans="2:69" hidden="1" outlineLevel="1">
      <c r="D367" t="s">
        <v>14</v>
      </c>
      <c r="J367" t="s">
        <v>137</v>
      </c>
      <c r="R367" s="145">
        <f t="shared" ref="R367:BM367" si="327">R$366*R363</f>
        <v>11570308196.128738</v>
      </c>
      <c r="S367" s="145">
        <f t="shared" si="327"/>
        <v>32433307640.750088</v>
      </c>
      <c r="T367" s="145">
        <f t="shared" si="327"/>
        <v>46481487182.347809</v>
      </c>
      <c r="U367" s="145">
        <f t="shared" si="327"/>
        <v>54125332250.246422</v>
      </c>
      <c r="V367" s="145">
        <f t="shared" si="327"/>
        <v>48000084691.347771</v>
      </c>
      <c r="W367" s="145">
        <f t="shared" si="327"/>
        <v>49275962220.59182</v>
      </c>
      <c r="X367" s="145">
        <f t="shared" si="327"/>
        <v>50393478741.97448</v>
      </c>
      <c r="Y367" s="145">
        <f t="shared" si="327"/>
        <v>52457237843.595116</v>
      </c>
      <c r="Z367" s="145">
        <f t="shared" si="327"/>
        <v>54613595739.780136</v>
      </c>
      <c r="AA367" s="145">
        <f t="shared" si="327"/>
        <v>56626311015.629272</v>
      </c>
      <c r="AB367" s="145">
        <f t="shared" si="327"/>
        <v>58629644691.840652</v>
      </c>
      <c r="AC367" s="145">
        <f t="shared" si="327"/>
        <v>60408406879.16806</v>
      </c>
      <c r="AD367" s="145">
        <f t="shared" si="327"/>
        <v>62061102932.700241</v>
      </c>
      <c r="AE367" s="145">
        <f t="shared" si="327"/>
        <v>63407197980.005646</v>
      </c>
      <c r="AF367" s="145">
        <f t="shared" si="327"/>
        <v>64737033979.603111</v>
      </c>
      <c r="AG367" s="145">
        <f t="shared" si="327"/>
        <v>66049433013.330368</v>
      </c>
      <c r="AH367" s="145">
        <f t="shared" si="327"/>
        <v>66799489337.066536</v>
      </c>
      <c r="AI367" s="145">
        <f t="shared" si="327"/>
        <v>67312794532.131523</v>
      </c>
      <c r="AJ367" s="145">
        <f t="shared" si="327"/>
        <v>67813298910.619934</v>
      </c>
      <c r="AK367" s="145">
        <f t="shared" si="327"/>
        <v>68301226074.362968</v>
      </c>
      <c r="AL367" s="145">
        <f t="shared" si="327"/>
        <v>68773190945.065887</v>
      </c>
      <c r="AM367" s="145">
        <f t="shared" si="327"/>
        <v>69225388401.134583</v>
      </c>
      <c r="AN367" s="145">
        <f t="shared" si="327"/>
        <v>69657296789.473663</v>
      </c>
      <c r="AO367" s="145">
        <f t="shared" si="327"/>
        <v>70070668595.845734</v>
      </c>
      <c r="AP367" s="145">
        <f t="shared" si="327"/>
        <v>70469389272.729156</v>
      </c>
      <c r="AQ367" s="145">
        <f t="shared" si="327"/>
        <v>70854745645.615189</v>
      </c>
      <c r="AR367" s="145">
        <f t="shared" si="327"/>
        <v>71221751745.335434</v>
      </c>
      <c r="AS367" s="145">
        <f t="shared" si="327"/>
        <v>71567407212.522949</v>
      </c>
      <c r="AT367" s="145">
        <f t="shared" si="327"/>
        <v>71892910878.432449</v>
      </c>
      <c r="AU367" s="145">
        <f t="shared" si="327"/>
        <v>72199098050.736801</v>
      </c>
      <c r="AV367" s="145">
        <f t="shared" si="327"/>
        <v>72485424552.738449</v>
      </c>
      <c r="AW367" s="145">
        <f t="shared" si="327"/>
        <v>72750952196.522049</v>
      </c>
      <c r="AX367" s="145">
        <f t="shared" si="327"/>
        <v>72995788334.536011</v>
      </c>
      <c r="AY367" s="145">
        <f t="shared" si="327"/>
        <v>73220853807.311096</v>
      </c>
      <c r="AZ367" s="145">
        <f t="shared" si="327"/>
        <v>73426732698.568665</v>
      </c>
      <c r="BA367" s="145">
        <f t="shared" si="327"/>
        <v>73612867957.218735</v>
      </c>
      <c r="BB367" s="145">
        <f t="shared" si="327"/>
        <v>73778389691.759109</v>
      </c>
      <c r="BC367" s="145">
        <f t="shared" si="327"/>
        <v>73923312850.842194</v>
      </c>
      <c r="BD367" s="145">
        <f t="shared" si="327"/>
        <v>74048424286.165268</v>
      </c>
      <c r="BE367" s="145">
        <f t="shared" si="327"/>
        <v>74154349261.184952</v>
      </c>
      <c r="BF367" s="145">
        <f t="shared" si="327"/>
        <v>74240784150.119827</v>
      </c>
      <c r="BG367" s="145">
        <f t="shared" si="327"/>
        <v>74307069234.391083</v>
      </c>
      <c r="BH367" s="145">
        <f t="shared" si="327"/>
        <v>74353215387.811539</v>
      </c>
      <c r="BI367" s="145">
        <f t="shared" si="327"/>
        <v>74379915297.432159</v>
      </c>
      <c r="BJ367" s="145">
        <f t="shared" si="327"/>
        <v>74390499340.257767</v>
      </c>
      <c r="BK367" s="145">
        <f t="shared" si="327"/>
        <v>74394512289.035736</v>
      </c>
      <c r="BL367" s="145">
        <f t="shared" si="327"/>
        <v>74398603377.633606</v>
      </c>
      <c r="BM367" s="145">
        <f t="shared" si="327"/>
        <v>74402772653.779175</v>
      </c>
      <c r="BN367" s="145">
        <f>BN$366*BN363</f>
        <v>74407020169.448776</v>
      </c>
    </row>
    <row r="368" spans="2:69" hidden="1" outlineLevel="1">
      <c r="D368" t="s">
        <v>345</v>
      </c>
      <c r="J368" t="s">
        <v>137</v>
      </c>
      <c r="R368" s="145">
        <f t="shared" ref="R368:BM368" si="328">R$366*R364</f>
        <v>1285589799.5698595</v>
      </c>
      <c r="S368" s="145">
        <f t="shared" si="328"/>
        <v>3603700848.9722314</v>
      </c>
      <c r="T368" s="145">
        <f t="shared" si="328"/>
        <v>5164609686.9275331</v>
      </c>
      <c r="U368" s="145">
        <f t="shared" si="328"/>
        <v>6013925805.5829344</v>
      </c>
      <c r="V368" s="145">
        <f t="shared" si="328"/>
        <v>5333342743.4830847</v>
      </c>
      <c r="W368" s="145">
        <f t="shared" si="328"/>
        <v>5475106913.3990898</v>
      </c>
      <c r="X368" s="145">
        <f t="shared" si="328"/>
        <v>5599275415.7749405</v>
      </c>
      <c r="Y368" s="145">
        <f t="shared" si="328"/>
        <v>5828581982.6216784</v>
      </c>
      <c r="Z368" s="145">
        <f t="shared" si="328"/>
        <v>6068177304.4200134</v>
      </c>
      <c r="AA368" s="145">
        <f t="shared" si="328"/>
        <v>6291812335.0699177</v>
      </c>
      <c r="AB368" s="145">
        <f t="shared" si="328"/>
        <v>6514404965.7600708</v>
      </c>
      <c r="AC368" s="145">
        <f t="shared" si="328"/>
        <v>6712045208.7964497</v>
      </c>
      <c r="AD368" s="145">
        <f t="shared" si="328"/>
        <v>6895678103.633359</v>
      </c>
      <c r="AE368" s="145">
        <f t="shared" si="328"/>
        <v>7045244220.0006256</v>
      </c>
      <c r="AF368" s="145">
        <f t="shared" si="328"/>
        <v>7193003775.5114546</v>
      </c>
      <c r="AG368" s="145">
        <f t="shared" si="328"/>
        <v>7338825890.370039</v>
      </c>
      <c r="AH368" s="145">
        <f t="shared" si="328"/>
        <v>7422165481.8962793</v>
      </c>
      <c r="AI368" s="145">
        <f t="shared" si="328"/>
        <v>7479199392.4590559</v>
      </c>
      <c r="AJ368" s="145">
        <f t="shared" si="328"/>
        <v>7534810990.0688791</v>
      </c>
      <c r="AK368" s="145">
        <f t="shared" si="328"/>
        <v>7589025119.373662</v>
      </c>
      <c r="AL368" s="145">
        <f t="shared" si="328"/>
        <v>7641465660.5628738</v>
      </c>
      <c r="AM368" s="145">
        <f t="shared" si="328"/>
        <v>7691709822.3482847</v>
      </c>
      <c r="AN368" s="145">
        <f t="shared" si="328"/>
        <v>7739699643.2748499</v>
      </c>
      <c r="AO368" s="145">
        <f t="shared" si="328"/>
        <v>7785629843.9828577</v>
      </c>
      <c r="AP368" s="145">
        <f t="shared" si="328"/>
        <v>7829932141.4143496</v>
      </c>
      <c r="AQ368" s="145">
        <f t="shared" si="328"/>
        <v>7872749516.1794634</v>
      </c>
      <c r="AR368" s="145">
        <f t="shared" si="328"/>
        <v>7913527971.7039347</v>
      </c>
      <c r="AS368" s="145">
        <f t="shared" si="328"/>
        <v>7951934134.7247696</v>
      </c>
      <c r="AT368" s="145">
        <f t="shared" si="328"/>
        <v>7988101208.7147141</v>
      </c>
      <c r="AU368" s="145">
        <f t="shared" si="328"/>
        <v>8022122005.6374207</v>
      </c>
      <c r="AV368" s="145">
        <f t="shared" si="328"/>
        <v>8053936061.4153805</v>
      </c>
      <c r="AW368" s="145">
        <f t="shared" si="328"/>
        <v>8083439132.9468918</v>
      </c>
      <c r="AX368" s="145">
        <f t="shared" si="328"/>
        <v>8110643148.2817774</v>
      </c>
      <c r="AY368" s="145">
        <f t="shared" si="328"/>
        <v>8135650423.034564</v>
      </c>
      <c r="AZ368" s="145">
        <f t="shared" si="328"/>
        <v>8158525855.3965158</v>
      </c>
      <c r="BA368" s="145">
        <f t="shared" si="328"/>
        <v>8179207550.8020792</v>
      </c>
      <c r="BB368" s="145">
        <f t="shared" si="328"/>
        <v>8197598854.6398983</v>
      </c>
      <c r="BC368" s="145">
        <f t="shared" si="328"/>
        <v>8213701427.8713531</v>
      </c>
      <c r="BD368" s="145">
        <f t="shared" si="328"/>
        <v>8227602698.4628048</v>
      </c>
      <c r="BE368" s="145">
        <f t="shared" si="328"/>
        <v>8239372140.1316586</v>
      </c>
      <c r="BF368" s="145">
        <f t="shared" si="328"/>
        <v>8248976016.6799784</v>
      </c>
      <c r="BG368" s="145">
        <f t="shared" si="328"/>
        <v>8256341026.0434523</v>
      </c>
      <c r="BH368" s="145">
        <f t="shared" si="328"/>
        <v>8261468376.4235029</v>
      </c>
      <c r="BI368" s="145">
        <f t="shared" si="328"/>
        <v>8264435033.0480156</v>
      </c>
      <c r="BJ368" s="145">
        <f t="shared" si="328"/>
        <v>8265611037.8064156</v>
      </c>
      <c r="BK368" s="145">
        <f t="shared" si="328"/>
        <v>8266056921.0039682</v>
      </c>
      <c r="BL368" s="145">
        <f t="shared" si="328"/>
        <v>8266511486.4037323</v>
      </c>
      <c r="BM368" s="145">
        <f t="shared" si="328"/>
        <v>8266974739.308795</v>
      </c>
      <c r="BN368" s="145">
        <f>BN$366*BN364</f>
        <v>8267446685.4943066</v>
      </c>
    </row>
    <row r="369" spans="2:69" collapsed="1">
      <c r="C369" s="74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</row>
    <row r="371" spans="2:69" ht="15.75">
      <c r="B371" s="17" t="s">
        <v>375</v>
      </c>
      <c r="C371" s="17"/>
      <c r="D371" s="17"/>
    </row>
    <row r="372" spans="2:69" hidden="1" outlineLevel="1">
      <c r="E372" s="108"/>
      <c r="J372" s="23"/>
      <c r="L372" s="213"/>
      <c r="M372" s="213"/>
      <c r="N372" s="213"/>
      <c r="O372" s="213"/>
    </row>
    <row r="373" spans="2:69" hidden="1" outlineLevel="1">
      <c r="B373" s="74" t="s">
        <v>377</v>
      </c>
      <c r="E373" s="108"/>
      <c r="J373" s="23"/>
      <c r="L373" s="213"/>
      <c r="M373" s="213"/>
      <c r="N373" s="213"/>
      <c r="O373" s="213"/>
    </row>
    <row r="374" spans="2:69" hidden="1" outlineLevel="1">
      <c r="C374" s="108" t="s">
        <v>376</v>
      </c>
      <c r="G374" s="125"/>
      <c r="J374" s="23" t="s">
        <v>141</v>
      </c>
      <c r="L374" s="213"/>
      <c r="M374" s="213"/>
      <c r="N374" s="213"/>
      <c r="O374" s="213"/>
      <c r="R374" s="214">
        <f t="shared" ref="R374:X374" si="329">R728</f>
        <v>21670465089</v>
      </c>
      <c r="S374" s="214">
        <f t="shared" si="329"/>
        <v>24967455144</v>
      </c>
      <c r="T374" s="214">
        <f t="shared" si="329"/>
        <v>39816667485.913567</v>
      </c>
      <c r="U374" s="214">
        <f t="shared" si="329"/>
        <v>51082392759</v>
      </c>
      <c r="V374" s="214">
        <f t="shared" si="329"/>
        <v>62962255573</v>
      </c>
      <c r="W374" s="214">
        <f t="shared" si="329"/>
        <v>83791247434</v>
      </c>
      <c r="X374" s="214">
        <f t="shared" si="329"/>
        <v>89324507772.131073</v>
      </c>
      <c r="Y374" s="215">
        <f t="shared" ref="Y374:BN374" si="330">Y375*AVERAGE(X38:Y38)</f>
        <v>94867863844.619446</v>
      </c>
      <c r="Z374" s="215">
        <f t="shared" si="330"/>
        <v>100227594229.89745</v>
      </c>
      <c r="AA374" s="215">
        <f t="shared" si="330"/>
        <v>104906036309.81238</v>
      </c>
      <c r="AB374" s="215">
        <f t="shared" si="330"/>
        <v>109395915600.86647</v>
      </c>
      <c r="AC374" s="215">
        <f t="shared" si="330"/>
        <v>113717416656.90738</v>
      </c>
      <c r="AD374" s="215">
        <f t="shared" si="330"/>
        <v>117887631151.75143</v>
      </c>
      <c r="AE374" s="215">
        <f t="shared" si="330"/>
        <v>121921832856.24712</v>
      </c>
      <c r="AF374" s="215">
        <f t="shared" si="330"/>
        <v>125834055104.78809</v>
      </c>
      <c r="AG374" s="215">
        <f t="shared" si="330"/>
        <v>129636262764.50607</v>
      </c>
      <c r="AH374" s="215">
        <f t="shared" si="330"/>
        <v>131202446961.50664</v>
      </c>
      <c r="AI374" s="215">
        <f t="shared" si="330"/>
        <v>131861304513.86128</v>
      </c>
      <c r="AJ374" s="215">
        <f t="shared" si="330"/>
        <v>132491458810.27017</v>
      </c>
      <c r="AK374" s="215">
        <f t="shared" si="330"/>
        <v>133091435243.5968</v>
      </c>
      <c r="AL374" s="215">
        <f t="shared" si="330"/>
        <v>133660075153.89915</v>
      </c>
      <c r="AM374" s="215">
        <f t="shared" si="330"/>
        <v>134196182034.85435</v>
      </c>
      <c r="AN374" s="215">
        <f t="shared" si="330"/>
        <v>134698457335.08292</v>
      </c>
      <c r="AO374" s="215">
        <f t="shared" si="330"/>
        <v>135165566619.22934</v>
      </c>
      <c r="AP374" s="215">
        <f t="shared" si="330"/>
        <v>135596271329.43646</v>
      </c>
      <c r="AQ374" s="215">
        <f t="shared" si="330"/>
        <v>135989757067.65646</v>
      </c>
      <c r="AR374" s="215">
        <f t="shared" si="330"/>
        <v>136345834321.6414</v>
      </c>
      <c r="AS374" s="215">
        <f t="shared" si="330"/>
        <v>136664592801.33113</v>
      </c>
      <c r="AT374" s="215">
        <f t="shared" si="330"/>
        <v>136945845237.22615</v>
      </c>
      <c r="AU374" s="215">
        <f t="shared" si="330"/>
        <v>137189096262.2524</v>
      </c>
      <c r="AV374" s="215">
        <f t="shared" si="330"/>
        <v>137394193369.51198</v>
      </c>
      <c r="AW374" s="215">
        <f t="shared" si="330"/>
        <v>137561804898.05692</v>
      </c>
      <c r="AX374" s="215">
        <f t="shared" si="330"/>
        <v>137692997555.1409</v>
      </c>
      <c r="AY374" s="215">
        <f t="shared" si="330"/>
        <v>137788504719.52228</v>
      </c>
      <c r="AZ374" s="215">
        <f t="shared" si="330"/>
        <v>137848584587.62164</v>
      </c>
      <c r="BA374" s="215">
        <f t="shared" si="330"/>
        <v>137873536566.36343</v>
      </c>
      <c r="BB374" s="215">
        <f t="shared" si="330"/>
        <v>137864139169.8194</v>
      </c>
      <c r="BC374" s="215">
        <f t="shared" si="330"/>
        <v>137821429669.16919</v>
      </c>
      <c r="BD374" s="215">
        <f t="shared" si="330"/>
        <v>137746235358.2645</v>
      </c>
      <c r="BE374" s="215">
        <f t="shared" si="330"/>
        <v>137639032260.47369</v>
      </c>
      <c r="BF374" s="215">
        <f t="shared" si="330"/>
        <v>137500177813.83844</v>
      </c>
      <c r="BG374" s="215">
        <f t="shared" si="330"/>
        <v>137330160657.18738</v>
      </c>
      <c r="BH374" s="215">
        <f t="shared" si="330"/>
        <v>137129560821.35048</v>
      </c>
      <c r="BI374" s="215">
        <f t="shared" si="330"/>
        <v>136898881523.02161</v>
      </c>
      <c r="BJ374" s="215">
        <f t="shared" si="330"/>
        <v>136710961626.49695</v>
      </c>
      <c r="BK374" s="215">
        <f t="shared" si="330"/>
        <v>136580795068.15663</v>
      </c>
      <c r="BL374" s="215">
        <f t="shared" si="330"/>
        <v>136450752445.25432</v>
      </c>
      <c r="BM374" s="215">
        <f t="shared" si="330"/>
        <v>136320833639.78743</v>
      </c>
      <c r="BN374" s="215">
        <f t="shared" si="330"/>
        <v>136191038533.86569</v>
      </c>
      <c r="BP374"/>
      <c r="BQ374"/>
    </row>
    <row r="375" spans="2:69" hidden="1" outlineLevel="1">
      <c r="C375" s="108"/>
      <c r="D375" t="s">
        <v>472</v>
      </c>
      <c r="G375" s="125"/>
      <c r="J375" s="23"/>
      <c r="L375" s="213"/>
      <c r="M375" s="213"/>
      <c r="N375" s="213"/>
      <c r="O375" s="213"/>
      <c r="R375" s="130">
        <f t="shared" ref="R375:X375" si="331">R374/AVERAGE(Q38:R38)</f>
        <v>422.73850679966733</v>
      </c>
      <c r="S375" s="130">
        <f t="shared" si="331"/>
        <v>409.45382982202369</v>
      </c>
      <c r="T375" s="130">
        <f t="shared" si="331"/>
        <v>561.33998085678309</v>
      </c>
      <c r="U375" s="130">
        <f t="shared" si="331"/>
        <v>644.58480476509578</v>
      </c>
      <c r="V375" s="130">
        <f t="shared" si="331"/>
        <v>721.39757584381346</v>
      </c>
      <c r="W375" s="130">
        <f t="shared" si="331"/>
        <v>901.3298002319209</v>
      </c>
      <c r="X375" s="130">
        <f t="shared" si="331"/>
        <v>921.79336865707273</v>
      </c>
      <c r="Y375" s="130">
        <f t="shared" ref="Y375:BN375" si="332">X375*(1+Y377)</f>
        <v>935.62026918692868</v>
      </c>
      <c r="Z375" s="130">
        <f t="shared" si="332"/>
        <v>949.65457322473253</v>
      </c>
      <c r="AA375" s="130">
        <f t="shared" si="332"/>
        <v>959.15111895697987</v>
      </c>
      <c r="AB375" s="130">
        <f t="shared" si="332"/>
        <v>968.74263014654969</v>
      </c>
      <c r="AC375" s="130">
        <f t="shared" si="332"/>
        <v>978.43005644801519</v>
      </c>
      <c r="AD375" s="130">
        <f t="shared" si="332"/>
        <v>988.21435701249538</v>
      </c>
      <c r="AE375" s="130">
        <f t="shared" si="332"/>
        <v>998.09650058262037</v>
      </c>
      <c r="AF375" s="130">
        <f t="shared" si="332"/>
        <v>1008.0774655884466</v>
      </c>
      <c r="AG375" s="130">
        <f t="shared" si="332"/>
        <v>1018.1582402443311</v>
      </c>
      <c r="AH375" s="130">
        <f t="shared" si="332"/>
        <v>1018.1582402443311</v>
      </c>
      <c r="AI375" s="130">
        <f t="shared" si="332"/>
        <v>1018.1582402443311</v>
      </c>
      <c r="AJ375" s="130">
        <f t="shared" si="332"/>
        <v>1018.1582402443311</v>
      </c>
      <c r="AK375" s="130">
        <f t="shared" si="332"/>
        <v>1018.1582402443311</v>
      </c>
      <c r="AL375" s="130">
        <f t="shared" si="332"/>
        <v>1018.1582402443311</v>
      </c>
      <c r="AM375" s="130">
        <f t="shared" si="332"/>
        <v>1018.1582402443311</v>
      </c>
      <c r="AN375" s="130">
        <f t="shared" si="332"/>
        <v>1018.1582402443311</v>
      </c>
      <c r="AO375" s="130">
        <f t="shared" si="332"/>
        <v>1018.1582402443311</v>
      </c>
      <c r="AP375" s="130">
        <f t="shared" si="332"/>
        <v>1018.1582402443311</v>
      </c>
      <c r="AQ375" s="130">
        <f t="shared" si="332"/>
        <v>1018.1582402443311</v>
      </c>
      <c r="AR375" s="130">
        <f t="shared" si="332"/>
        <v>1018.1582402443311</v>
      </c>
      <c r="AS375" s="130">
        <f t="shared" si="332"/>
        <v>1018.1582402443311</v>
      </c>
      <c r="AT375" s="130">
        <f t="shared" si="332"/>
        <v>1018.1582402443311</v>
      </c>
      <c r="AU375" s="130">
        <f t="shared" si="332"/>
        <v>1018.1582402443311</v>
      </c>
      <c r="AV375" s="130">
        <f t="shared" si="332"/>
        <v>1018.1582402443311</v>
      </c>
      <c r="AW375" s="130">
        <f t="shared" si="332"/>
        <v>1018.1582402443311</v>
      </c>
      <c r="AX375" s="130">
        <f t="shared" si="332"/>
        <v>1018.1582402443311</v>
      </c>
      <c r="AY375" s="130">
        <f t="shared" si="332"/>
        <v>1018.1582402443311</v>
      </c>
      <c r="AZ375" s="130">
        <f t="shared" si="332"/>
        <v>1018.1582402443311</v>
      </c>
      <c r="BA375" s="130">
        <f t="shared" si="332"/>
        <v>1018.1582402443311</v>
      </c>
      <c r="BB375" s="130">
        <f t="shared" si="332"/>
        <v>1018.1582402443311</v>
      </c>
      <c r="BC375" s="130">
        <f t="shared" si="332"/>
        <v>1018.1582402443311</v>
      </c>
      <c r="BD375" s="130">
        <f t="shared" si="332"/>
        <v>1018.1582402443311</v>
      </c>
      <c r="BE375" s="130">
        <f t="shared" si="332"/>
        <v>1018.1582402443311</v>
      </c>
      <c r="BF375" s="130">
        <f t="shared" si="332"/>
        <v>1018.1582402443311</v>
      </c>
      <c r="BG375" s="130">
        <f t="shared" si="332"/>
        <v>1018.1582402443311</v>
      </c>
      <c r="BH375" s="130">
        <f t="shared" si="332"/>
        <v>1018.1582402443311</v>
      </c>
      <c r="BI375" s="130">
        <f t="shared" si="332"/>
        <v>1018.1582402443311</v>
      </c>
      <c r="BJ375" s="130">
        <f t="shared" si="332"/>
        <v>1018.1582402443311</v>
      </c>
      <c r="BK375" s="130">
        <f t="shared" si="332"/>
        <v>1018.1582402443311</v>
      </c>
      <c r="BL375" s="130">
        <f t="shared" si="332"/>
        <v>1018.1582402443311</v>
      </c>
      <c r="BM375" s="130">
        <f t="shared" si="332"/>
        <v>1018.1582402443311</v>
      </c>
      <c r="BN375" s="130">
        <f t="shared" si="332"/>
        <v>1018.1582402443311</v>
      </c>
      <c r="BP375"/>
      <c r="BQ375"/>
    </row>
    <row r="376" spans="2:69" hidden="1" outlineLevel="1">
      <c r="C376" s="108"/>
      <c r="D376" s="64" t="s">
        <v>566</v>
      </c>
      <c r="G376" s="125"/>
      <c r="J376" s="23"/>
      <c r="L376" s="213"/>
      <c r="M376" s="213"/>
      <c r="N376" s="213"/>
      <c r="O376" s="213"/>
      <c r="R376" s="130"/>
      <c r="S376" s="130"/>
      <c r="T376" s="130"/>
      <c r="U376" s="130"/>
      <c r="V376" s="130"/>
      <c r="Y376" s="280">
        <v>1.4999999999999999E-2</v>
      </c>
      <c r="Z376" s="280">
        <v>1.4999999999999999E-2</v>
      </c>
      <c r="AA376" s="280">
        <v>0.01</v>
      </c>
      <c r="AB376" s="280">
        <v>0.01</v>
      </c>
      <c r="AC376" s="280">
        <v>0.01</v>
      </c>
      <c r="AD376" s="280">
        <v>0.01</v>
      </c>
      <c r="AE376" s="280">
        <v>0.01</v>
      </c>
      <c r="AF376" s="280">
        <v>0.01</v>
      </c>
      <c r="AG376" s="280">
        <v>0.01</v>
      </c>
      <c r="AH376" s="130">
        <f>AH375/12</f>
        <v>84.846520020360927</v>
      </c>
      <c r="BP376"/>
      <c r="BQ376"/>
    </row>
    <row r="377" spans="2:69" hidden="1" outlineLevel="1">
      <c r="C377" s="108"/>
      <c r="D377" s="64" t="s">
        <v>567</v>
      </c>
      <c r="G377" s="125"/>
      <c r="J377" t="s">
        <v>119</v>
      </c>
      <c r="K377"/>
      <c r="S377" s="127">
        <f t="shared" ref="S377:X377" si="333">S375/R375-1</f>
        <v>-3.1425282447570257E-2</v>
      </c>
      <c r="T377" s="127">
        <f t="shared" si="333"/>
        <v>0.37094817528212976</v>
      </c>
      <c r="U377" s="127">
        <f t="shared" si="333"/>
        <v>0.14829662369898311</v>
      </c>
      <c r="V377" s="127">
        <f t="shared" si="333"/>
        <v>0.11916627650990064</v>
      </c>
      <c r="W377" s="127">
        <f t="shared" si="333"/>
        <v>0.24942172030123899</v>
      </c>
      <c r="X377" s="127">
        <f t="shared" si="333"/>
        <v>2.2703752189139115E-2</v>
      </c>
      <c r="Y377" s="268">
        <f t="shared" ref="Y377:AG377" si="334">Y376*(1+INDEX(scenario.mobile.SMS, MATCH(scenario.mobile.SMS.selected, scenarios,0)))</f>
        <v>1.4999999999999999E-2</v>
      </c>
      <c r="Z377" s="268">
        <f t="shared" si="334"/>
        <v>1.4999999999999999E-2</v>
      </c>
      <c r="AA377" s="268">
        <f t="shared" si="334"/>
        <v>0.01</v>
      </c>
      <c r="AB377" s="268">
        <f t="shared" si="334"/>
        <v>0.01</v>
      </c>
      <c r="AC377" s="268">
        <f t="shared" si="334"/>
        <v>0.01</v>
      </c>
      <c r="AD377" s="268">
        <f t="shared" si="334"/>
        <v>0.01</v>
      </c>
      <c r="AE377" s="268">
        <f t="shared" si="334"/>
        <v>0.01</v>
      </c>
      <c r="AF377" s="268">
        <f t="shared" si="334"/>
        <v>0.01</v>
      </c>
      <c r="AG377" s="268">
        <f t="shared" si="334"/>
        <v>0.01</v>
      </c>
      <c r="AH377" s="124">
        <v>0</v>
      </c>
      <c r="AI377" s="198">
        <f t="shared" ref="AI377:BN377" si="335">AH377</f>
        <v>0</v>
      </c>
      <c r="AJ377" s="198">
        <f t="shared" si="335"/>
        <v>0</v>
      </c>
      <c r="AK377" s="198">
        <f t="shared" si="335"/>
        <v>0</v>
      </c>
      <c r="AL377" s="198">
        <f t="shared" si="335"/>
        <v>0</v>
      </c>
      <c r="AM377" s="198">
        <f t="shared" si="335"/>
        <v>0</v>
      </c>
      <c r="AN377" s="198">
        <f t="shared" si="335"/>
        <v>0</v>
      </c>
      <c r="AO377" s="198">
        <f t="shared" si="335"/>
        <v>0</v>
      </c>
      <c r="AP377" s="198">
        <f t="shared" si="335"/>
        <v>0</v>
      </c>
      <c r="AQ377" s="198">
        <f t="shared" si="335"/>
        <v>0</v>
      </c>
      <c r="AR377" s="198">
        <f t="shared" si="335"/>
        <v>0</v>
      </c>
      <c r="AS377" s="198">
        <f t="shared" si="335"/>
        <v>0</v>
      </c>
      <c r="AT377" s="198">
        <f t="shared" si="335"/>
        <v>0</v>
      </c>
      <c r="AU377" s="198">
        <f t="shared" si="335"/>
        <v>0</v>
      </c>
      <c r="AV377" s="198">
        <f t="shared" si="335"/>
        <v>0</v>
      </c>
      <c r="AW377" s="198">
        <f t="shared" si="335"/>
        <v>0</v>
      </c>
      <c r="AX377" s="198">
        <f t="shared" si="335"/>
        <v>0</v>
      </c>
      <c r="AY377" s="198">
        <f t="shared" si="335"/>
        <v>0</v>
      </c>
      <c r="AZ377" s="198">
        <f t="shared" si="335"/>
        <v>0</v>
      </c>
      <c r="BA377" s="198">
        <f t="shared" si="335"/>
        <v>0</v>
      </c>
      <c r="BB377" s="198">
        <f t="shared" si="335"/>
        <v>0</v>
      </c>
      <c r="BC377" s="198">
        <f t="shared" si="335"/>
        <v>0</v>
      </c>
      <c r="BD377" s="198">
        <f t="shared" si="335"/>
        <v>0</v>
      </c>
      <c r="BE377" s="198">
        <f t="shared" si="335"/>
        <v>0</v>
      </c>
      <c r="BF377" s="198">
        <f t="shared" si="335"/>
        <v>0</v>
      </c>
      <c r="BG377" s="198">
        <f t="shared" si="335"/>
        <v>0</v>
      </c>
      <c r="BH377" s="198">
        <f t="shared" si="335"/>
        <v>0</v>
      </c>
      <c r="BI377" s="198">
        <f t="shared" si="335"/>
        <v>0</v>
      </c>
      <c r="BJ377" s="198">
        <f t="shared" si="335"/>
        <v>0</v>
      </c>
      <c r="BK377" s="198">
        <f t="shared" si="335"/>
        <v>0</v>
      </c>
      <c r="BL377" s="198">
        <f t="shared" si="335"/>
        <v>0</v>
      </c>
      <c r="BM377" s="198">
        <f t="shared" si="335"/>
        <v>0</v>
      </c>
      <c r="BN377" s="198">
        <f t="shared" si="335"/>
        <v>0</v>
      </c>
      <c r="BP377" s="126"/>
      <c r="BQ377"/>
    </row>
    <row r="378" spans="2:69" hidden="1" outlineLevel="1"/>
    <row r="379" spans="2:69" hidden="1" outlineLevel="1">
      <c r="B379" s="91" t="s">
        <v>378</v>
      </c>
    </row>
    <row r="380" spans="2:69" hidden="1" outlineLevel="1"/>
    <row r="381" spans="2:69" hidden="1" outlineLevel="1">
      <c r="C381" s="16" t="s">
        <v>106</v>
      </c>
    </row>
    <row r="382" spans="2:69" hidden="1" outlineLevel="1">
      <c r="E382" t="s">
        <v>155</v>
      </c>
      <c r="J382" t="s">
        <v>118</v>
      </c>
      <c r="R382" s="199">
        <f>Control!C8</f>
        <v>3</v>
      </c>
      <c r="S382" s="199">
        <f t="shared" ref="S382:BN382" si="336">R382</f>
        <v>3</v>
      </c>
      <c r="T382" s="199">
        <f t="shared" si="336"/>
        <v>3</v>
      </c>
      <c r="U382" s="199">
        <f t="shared" si="336"/>
        <v>3</v>
      </c>
      <c r="V382" s="199">
        <f t="shared" si="336"/>
        <v>3</v>
      </c>
      <c r="W382" s="199">
        <f t="shared" si="336"/>
        <v>3</v>
      </c>
      <c r="X382" s="199">
        <f t="shared" si="336"/>
        <v>3</v>
      </c>
      <c r="Y382" s="199">
        <f t="shared" si="336"/>
        <v>3</v>
      </c>
      <c r="Z382" s="199">
        <f t="shared" si="336"/>
        <v>3</v>
      </c>
      <c r="AA382" s="199">
        <f t="shared" si="336"/>
        <v>3</v>
      </c>
      <c r="AB382" s="199">
        <f t="shared" si="336"/>
        <v>3</v>
      </c>
      <c r="AC382" s="199">
        <f t="shared" si="336"/>
        <v>3</v>
      </c>
      <c r="AD382" s="199">
        <f t="shared" si="336"/>
        <v>3</v>
      </c>
      <c r="AE382" s="199">
        <f t="shared" si="336"/>
        <v>3</v>
      </c>
      <c r="AF382" s="199">
        <f t="shared" si="336"/>
        <v>3</v>
      </c>
      <c r="AG382" s="199">
        <f t="shared" si="336"/>
        <v>3</v>
      </c>
      <c r="AH382" s="199">
        <f t="shared" si="336"/>
        <v>3</v>
      </c>
      <c r="AI382" s="199">
        <f t="shared" si="336"/>
        <v>3</v>
      </c>
      <c r="AJ382" s="199">
        <f t="shared" si="336"/>
        <v>3</v>
      </c>
      <c r="AK382" s="199">
        <f t="shared" si="336"/>
        <v>3</v>
      </c>
      <c r="AL382" s="199">
        <f t="shared" si="336"/>
        <v>3</v>
      </c>
      <c r="AM382" s="199">
        <f t="shared" si="336"/>
        <v>3</v>
      </c>
      <c r="AN382" s="199">
        <f t="shared" si="336"/>
        <v>3</v>
      </c>
      <c r="AO382" s="199">
        <f t="shared" si="336"/>
        <v>3</v>
      </c>
      <c r="AP382" s="199">
        <f t="shared" si="336"/>
        <v>3</v>
      </c>
      <c r="AQ382" s="199">
        <f t="shared" si="336"/>
        <v>3</v>
      </c>
      <c r="AR382" s="199">
        <f t="shared" si="336"/>
        <v>3</v>
      </c>
      <c r="AS382" s="199">
        <f t="shared" si="336"/>
        <v>3</v>
      </c>
      <c r="AT382" s="199">
        <f t="shared" si="336"/>
        <v>3</v>
      </c>
      <c r="AU382" s="199">
        <f t="shared" si="336"/>
        <v>3</v>
      </c>
      <c r="AV382" s="199">
        <f t="shared" si="336"/>
        <v>3</v>
      </c>
      <c r="AW382" s="199">
        <f t="shared" si="336"/>
        <v>3</v>
      </c>
      <c r="AX382" s="199">
        <f t="shared" si="336"/>
        <v>3</v>
      </c>
      <c r="AY382" s="199">
        <f t="shared" si="336"/>
        <v>3</v>
      </c>
      <c r="AZ382" s="199">
        <f t="shared" si="336"/>
        <v>3</v>
      </c>
      <c r="BA382" s="199">
        <f t="shared" si="336"/>
        <v>3</v>
      </c>
      <c r="BB382" s="199">
        <f t="shared" si="336"/>
        <v>3</v>
      </c>
      <c r="BC382" s="199">
        <f t="shared" si="336"/>
        <v>3</v>
      </c>
      <c r="BD382" s="199">
        <f t="shared" si="336"/>
        <v>3</v>
      </c>
      <c r="BE382" s="199">
        <f t="shared" si="336"/>
        <v>3</v>
      </c>
      <c r="BF382" s="199">
        <f t="shared" si="336"/>
        <v>3</v>
      </c>
      <c r="BG382" s="199">
        <f t="shared" si="336"/>
        <v>3</v>
      </c>
      <c r="BH382" s="199">
        <f t="shared" si="336"/>
        <v>3</v>
      </c>
      <c r="BI382" s="199">
        <f t="shared" si="336"/>
        <v>3</v>
      </c>
      <c r="BJ382" s="199">
        <f t="shared" si="336"/>
        <v>3</v>
      </c>
      <c r="BK382" s="199">
        <f t="shared" si="336"/>
        <v>3</v>
      </c>
      <c r="BL382" s="199">
        <f t="shared" si="336"/>
        <v>3</v>
      </c>
      <c r="BM382" s="199">
        <f t="shared" si="336"/>
        <v>3</v>
      </c>
      <c r="BN382" s="199">
        <f t="shared" si="336"/>
        <v>3</v>
      </c>
    </row>
    <row r="383" spans="2:69" hidden="1" outlineLevel="1">
      <c r="BP383"/>
      <c r="BQ383"/>
    </row>
    <row r="384" spans="2:69" hidden="1" outlineLevel="1">
      <c r="E384" s="102" t="s">
        <v>312</v>
      </c>
      <c r="BP384"/>
      <c r="BQ384"/>
    </row>
    <row r="385" spans="2:69" hidden="1" outlineLevel="1">
      <c r="E385" s="101" t="s">
        <v>313</v>
      </c>
      <c r="J385" t="s">
        <v>119</v>
      </c>
      <c r="K385" s="104" t="str">
        <f t="array" ref="K385">IF(OR(L385:BM385&lt;0,L385:BM385&gt;1),"error","ok")</f>
        <v>ok</v>
      </c>
      <c r="Q385" s="100">
        <f t="array" ref="Q385:BN385">Mobile.operator.market.share</f>
        <v>0</v>
      </c>
      <c r="R385" s="100">
        <v>0</v>
      </c>
      <c r="S385" s="100">
        <v>6.6666666666666666E-2</v>
      </c>
      <c r="T385" s="100">
        <v>0.13333333333333333</v>
      </c>
      <c r="U385" s="100">
        <v>0.2</v>
      </c>
      <c r="V385" s="100">
        <v>0.26666666666666666</v>
      </c>
      <c r="W385" s="100">
        <v>0.33333333333333331</v>
      </c>
      <c r="X385" s="100">
        <v>0.33333333333333331</v>
      </c>
      <c r="Y385" s="100">
        <v>0.33333333333333331</v>
      </c>
      <c r="Z385" s="100">
        <v>0.33333333333333331</v>
      </c>
      <c r="AA385" s="100">
        <v>0.33333333333333331</v>
      </c>
      <c r="AB385" s="100">
        <v>0.33333333333333331</v>
      </c>
      <c r="AC385" s="100">
        <v>0.33333333333333331</v>
      </c>
      <c r="AD385" s="100">
        <v>0.33333333333333331</v>
      </c>
      <c r="AE385" s="100">
        <v>0.33333333333333331</v>
      </c>
      <c r="AF385" s="100">
        <v>0.33333333333333331</v>
      </c>
      <c r="AG385" s="100">
        <v>0.33333333333333331</v>
      </c>
      <c r="AH385" s="100">
        <v>0.33333333333333331</v>
      </c>
      <c r="AI385" s="100">
        <v>0.33333333333333331</v>
      </c>
      <c r="AJ385" s="100">
        <v>0.33333333333333331</v>
      </c>
      <c r="AK385" s="100">
        <v>0.33333333333333331</v>
      </c>
      <c r="AL385" s="100">
        <v>0.33333333333333331</v>
      </c>
      <c r="AM385" s="100">
        <v>0.33333333333333331</v>
      </c>
      <c r="AN385" s="100">
        <v>0.33333333333333331</v>
      </c>
      <c r="AO385" s="100">
        <v>0.33333333333333331</v>
      </c>
      <c r="AP385" s="100">
        <v>0.33333333333333331</v>
      </c>
      <c r="AQ385" s="100">
        <v>0.33333333333333331</v>
      </c>
      <c r="AR385" s="100">
        <v>0.33333333333333331</v>
      </c>
      <c r="AS385" s="100">
        <v>0.33333333333333331</v>
      </c>
      <c r="AT385" s="100">
        <v>0.33333333333333331</v>
      </c>
      <c r="AU385" s="100">
        <v>0.33333333333333331</v>
      </c>
      <c r="AV385" s="100">
        <v>0.33333333333333331</v>
      </c>
      <c r="AW385" s="100">
        <v>0.33333333333333331</v>
      </c>
      <c r="AX385" s="100">
        <v>0.33333333333333331</v>
      </c>
      <c r="AY385" s="100">
        <v>0.33333333333333331</v>
      </c>
      <c r="AZ385" s="100">
        <v>0.33333333333333331</v>
      </c>
      <c r="BA385" s="100">
        <v>0.33333333333333331</v>
      </c>
      <c r="BB385" s="100">
        <v>0.33333333333333331</v>
      </c>
      <c r="BC385" s="100">
        <v>0.33333333333333331</v>
      </c>
      <c r="BD385" s="100">
        <v>0.33333333333333331</v>
      </c>
      <c r="BE385" s="100">
        <v>0.33333333333333331</v>
      </c>
      <c r="BF385" s="100">
        <v>0.33333333333333331</v>
      </c>
      <c r="BG385" s="100">
        <v>0.33333333333333331</v>
      </c>
      <c r="BH385" s="100">
        <v>0.33333333333333331</v>
      </c>
      <c r="BI385" s="100">
        <v>0.33333333333333331</v>
      </c>
      <c r="BJ385" s="100">
        <v>0.33333333333333331</v>
      </c>
      <c r="BK385" s="100">
        <v>0.33333333333333331</v>
      </c>
      <c r="BL385" s="100">
        <v>0.33333333333333331</v>
      </c>
      <c r="BM385" s="100">
        <v>0.33333333333333331</v>
      </c>
      <c r="BN385" s="100">
        <v>0.33333333333333331</v>
      </c>
      <c r="BP385"/>
      <c r="BQ385"/>
    </row>
    <row r="386" spans="2:69" hidden="1" outlineLevel="1">
      <c r="E386" s="63" t="s">
        <v>379</v>
      </c>
      <c r="G386" s="60" t="s">
        <v>392</v>
      </c>
      <c r="J386" t="s">
        <v>119</v>
      </c>
      <c r="R386" s="248">
        <v>1</v>
      </c>
      <c r="S386" s="248">
        <v>2</v>
      </c>
      <c r="T386" s="248">
        <v>2.2000000000000002</v>
      </c>
      <c r="U386" s="248">
        <v>1.7</v>
      </c>
      <c r="V386" s="248">
        <v>1.7</v>
      </c>
      <c r="W386" s="248">
        <v>1.7</v>
      </c>
      <c r="X386" s="248">
        <v>1.7</v>
      </c>
      <c r="Y386" s="248">
        <v>1.7</v>
      </c>
      <c r="Z386" s="248">
        <v>1.7</v>
      </c>
      <c r="AA386" s="248">
        <v>1.7</v>
      </c>
      <c r="AB386" s="248">
        <v>1.7</v>
      </c>
      <c r="AC386" s="248">
        <v>1.7</v>
      </c>
      <c r="AD386" s="248">
        <v>1.7</v>
      </c>
      <c r="AE386" s="248">
        <v>1.7</v>
      </c>
      <c r="AF386" s="248">
        <v>1.7</v>
      </c>
      <c r="AG386" s="248">
        <v>1.7</v>
      </c>
      <c r="AH386" s="100">
        <f>AG386</f>
        <v>1.7</v>
      </c>
      <c r="AI386" s="100">
        <f t="shared" ref="AI386:BN386" si="337">AH386</f>
        <v>1.7</v>
      </c>
      <c r="AJ386" s="100">
        <f t="shared" si="337"/>
        <v>1.7</v>
      </c>
      <c r="AK386" s="100">
        <f t="shared" si="337"/>
        <v>1.7</v>
      </c>
      <c r="AL386" s="100">
        <f t="shared" si="337"/>
        <v>1.7</v>
      </c>
      <c r="AM386" s="100">
        <f t="shared" si="337"/>
        <v>1.7</v>
      </c>
      <c r="AN386" s="100">
        <f t="shared" si="337"/>
        <v>1.7</v>
      </c>
      <c r="AO386" s="100">
        <f t="shared" si="337"/>
        <v>1.7</v>
      </c>
      <c r="AP386" s="100">
        <f t="shared" si="337"/>
        <v>1.7</v>
      </c>
      <c r="AQ386" s="100">
        <f t="shared" si="337"/>
        <v>1.7</v>
      </c>
      <c r="AR386" s="100">
        <f t="shared" si="337"/>
        <v>1.7</v>
      </c>
      <c r="AS386" s="100">
        <f t="shared" si="337"/>
        <v>1.7</v>
      </c>
      <c r="AT386" s="100">
        <f t="shared" si="337"/>
        <v>1.7</v>
      </c>
      <c r="AU386" s="100">
        <f t="shared" si="337"/>
        <v>1.7</v>
      </c>
      <c r="AV386" s="100">
        <f t="shared" si="337"/>
        <v>1.7</v>
      </c>
      <c r="AW386" s="100">
        <f t="shared" si="337"/>
        <v>1.7</v>
      </c>
      <c r="AX386" s="100">
        <f t="shared" si="337"/>
        <v>1.7</v>
      </c>
      <c r="AY386" s="100">
        <f t="shared" si="337"/>
        <v>1.7</v>
      </c>
      <c r="AZ386" s="100">
        <f t="shared" si="337"/>
        <v>1.7</v>
      </c>
      <c r="BA386" s="100">
        <f t="shared" si="337"/>
        <v>1.7</v>
      </c>
      <c r="BB386" s="100">
        <f t="shared" si="337"/>
        <v>1.7</v>
      </c>
      <c r="BC386" s="100">
        <f t="shared" si="337"/>
        <v>1.7</v>
      </c>
      <c r="BD386" s="100">
        <f t="shared" si="337"/>
        <v>1.7</v>
      </c>
      <c r="BE386" s="100">
        <f t="shared" si="337"/>
        <v>1.7</v>
      </c>
      <c r="BF386" s="100">
        <f t="shared" si="337"/>
        <v>1.7</v>
      </c>
      <c r="BG386" s="100">
        <f t="shared" si="337"/>
        <v>1.7</v>
      </c>
      <c r="BH386" s="100">
        <f t="shared" si="337"/>
        <v>1.7</v>
      </c>
      <c r="BI386" s="100">
        <f t="shared" si="337"/>
        <v>1.7</v>
      </c>
      <c r="BJ386" s="100">
        <f t="shared" si="337"/>
        <v>1.7</v>
      </c>
      <c r="BK386" s="100">
        <f t="shared" si="337"/>
        <v>1.7</v>
      </c>
      <c r="BL386" s="100">
        <f t="shared" si="337"/>
        <v>1.7</v>
      </c>
      <c r="BM386" s="100">
        <f t="shared" si="337"/>
        <v>1.7</v>
      </c>
      <c r="BN386" s="100">
        <f t="shared" si="337"/>
        <v>1.7</v>
      </c>
      <c r="BP386"/>
      <c r="BQ386"/>
    </row>
    <row r="387" spans="2:69" hidden="1" outlineLevel="1">
      <c r="E387" s="101" t="s">
        <v>315</v>
      </c>
      <c r="G387" s="117"/>
      <c r="J387" t="s">
        <v>119</v>
      </c>
      <c r="R387" s="200">
        <f>(1+R386)/(1+R385*R386)</f>
        <v>2</v>
      </c>
      <c r="S387" s="200">
        <f t="shared" ref="S387:AV387" si="338">(1+S386)/(1+S385*S386)</f>
        <v>2.6470588235294117</v>
      </c>
      <c r="T387" s="200">
        <f t="shared" si="338"/>
        <v>2.4742268041237114</v>
      </c>
      <c r="U387" s="200">
        <f t="shared" si="338"/>
        <v>2.0149253731343282</v>
      </c>
      <c r="V387" s="200">
        <f t="shared" si="338"/>
        <v>1.8577981651376148</v>
      </c>
      <c r="W387" s="200">
        <f t="shared" si="338"/>
        <v>1.7234042553191491</v>
      </c>
      <c r="X387" s="200">
        <f t="shared" si="338"/>
        <v>1.7234042553191491</v>
      </c>
      <c r="Y387" s="200">
        <f t="shared" si="338"/>
        <v>1.7234042553191491</v>
      </c>
      <c r="Z387" s="200">
        <f t="shared" si="338"/>
        <v>1.7234042553191491</v>
      </c>
      <c r="AA387" s="200">
        <f t="shared" si="338"/>
        <v>1.7234042553191491</v>
      </c>
      <c r="AB387" s="200">
        <f t="shared" si="338"/>
        <v>1.7234042553191491</v>
      </c>
      <c r="AC387" s="200">
        <f t="shared" si="338"/>
        <v>1.7234042553191491</v>
      </c>
      <c r="AD387" s="200">
        <f t="shared" si="338"/>
        <v>1.7234042553191491</v>
      </c>
      <c r="AE387" s="200">
        <f t="shared" si="338"/>
        <v>1.7234042553191491</v>
      </c>
      <c r="AF387" s="200">
        <f t="shared" si="338"/>
        <v>1.7234042553191491</v>
      </c>
      <c r="AG387" s="200">
        <f t="shared" si="338"/>
        <v>1.7234042553191491</v>
      </c>
      <c r="AH387" s="200">
        <f t="shared" si="338"/>
        <v>1.7234042553191491</v>
      </c>
      <c r="AI387" s="200">
        <f t="shared" si="338"/>
        <v>1.7234042553191491</v>
      </c>
      <c r="AJ387" s="200">
        <f t="shared" si="338"/>
        <v>1.7234042553191491</v>
      </c>
      <c r="AK387" s="200">
        <f t="shared" si="338"/>
        <v>1.7234042553191491</v>
      </c>
      <c r="AL387" s="200">
        <f t="shared" si="338"/>
        <v>1.7234042553191491</v>
      </c>
      <c r="AM387" s="200">
        <f t="shared" si="338"/>
        <v>1.7234042553191491</v>
      </c>
      <c r="AN387" s="200">
        <f t="shared" si="338"/>
        <v>1.7234042553191491</v>
      </c>
      <c r="AO387" s="200">
        <f t="shared" si="338"/>
        <v>1.7234042553191491</v>
      </c>
      <c r="AP387" s="200">
        <f t="shared" si="338"/>
        <v>1.7234042553191491</v>
      </c>
      <c r="AQ387" s="200">
        <f t="shared" si="338"/>
        <v>1.7234042553191491</v>
      </c>
      <c r="AR387" s="200">
        <f t="shared" si="338"/>
        <v>1.7234042553191491</v>
      </c>
      <c r="AS387" s="200">
        <f t="shared" si="338"/>
        <v>1.7234042553191491</v>
      </c>
      <c r="AT387" s="200">
        <f t="shared" si="338"/>
        <v>1.7234042553191491</v>
      </c>
      <c r="AU387" s="200">
        <f t="shared" si="338"/>
        <v>1.7234042553191491</v>
      </c>
      <c r="AV387" s="200">
        <f t="shared" si="338"/>
        <v>1.7234042553191491</v>
      </c>
      <c r="AW387" s="200">
        <f t="shared" ref="AW387:BM387" si="339">(1+AW386)/(1+AW385*AW386)</f>
        <v>1.7234042553191491</v>
      </c>
      <c r="AX387" s="200">
        <f t="shared" si="339"/>
        <v>1.7234042553191491</v>
      </c>
      <c r="AY387" s="200">
        <f t="shared" si="339"/>
        <v>1.7234042553191491</v>
      </c>
      <c r="AZ387" s="200">
        <f t="shared" si="339"/>
        <v>1.7234042553191491</v>
      </c>
      <c r="BA387" s="200">
        <f t="shared" si="339"/>
        <v>1.7234042553191491</v>
      </c>
      <c r="BB387" s="200">
        <f t="shared" si="339"/>
        <v>1.7234042553191491</v>
      </c>
      <c r="BC387" s="200">
        <f t="shared" si="339"/>
        <v>1.7234042553191491</v>
      </c>
      <c r="BD387" s="200">
        <f t="shared" si="339"/>
        <v>1.7234042553191491</v>
      </c>
      <c r="BE387" s="200">
        <f t="shared" si="339"/>
        <v>1.7234042553191491</v>
      </c>
      <c r="BF387" s="200">
        <f t="shared" si="339"/>
        <v>1.7234042553191491</v>
      </c>
      <c r="BG387" s="200">
        <f t="shared" si="339"/>
        <v>1.7234042553191491</v>
      </c>
      <c r="BH387" s="200">
        <f t="shared" si="339"/>
        <v>1.7234042553191491</v>
      </c>
      <c r="BI387" s="200">
        <f t="shared" si="339"/>
        <v>1.7234042553191491</v>
      </c>
      <c r="BJ387" s="200">
        <f t="shared" si="339"/>
        <v>1.7234042553191491</v>
      </c>
      <c r="BK387" s="200">
        <f t="shared" si="339"/>
        <v>1.7234042553191491</v>
      </c>
      <c r="BL387" s="200">
        <f t="shared" si="339"/>
        <v>1.7234042553191491</v>
      </c>
      <c r="BM387" s="200">
        <f t="shared" si="339"/>
        <v>1.7234042553191491</v>
      </c>
      <c r="BN387" s="200">
        <f>(1+BN386)/(1+BN385*BN386)</f>
        <v>1.7234042553191491</v>
      </c>
      <c r="BP387"/>
      <c r="BQ387"/>
    </row>
    <row r="388" spans="2:69" hidden="1" outlineLevel="1">
      <c r="E388" s="63" t="s">
        <v>380</v>
      </c>
      <c r="G388" s="117"/>
      <c r="J388" t="s">
        <v>119</v>
      </c>
      <c r="K388" s="104" t="str">
        <f t="array" ref="K388">IF(OR(L388:BM388&lt;0,L388:BM388&gt;1),"error","ok")</f>
        <v>ok</v>
      </c>
      <c r="P388" s="72"/>
      <c r="R388" s="76">
        <f t="shared" ref="R388:AV388" si="340">R387*R385</f>
        <v>0</v>
      </c>
      <c r="S388" s="76">
        <f t="shared" si="340"/>
        <v>0.1764705882352941</v>
      </c>
      <c r="T388" s="76">
        <f t="shared" si="340"/>
        <v>0.32989690721649484</v>
      </c>
      <c r="U388" s="76">
        <f t="shared" si="340"/>
        <v>0.40298507462686567</v>
      </c>
      <c r="V388" s="76">
        <f t="shared" si="340"/>
        <v>0.49541284403669728</v>
      </c>
      <c r="W388" s="76">
        <f t="shared" si="340"/>
        <v>0.57446808510638303</v>
      </c>
      <c r="X388" s="76">
        <f t="shared" si="340"/>
        <v>0.57446808510638303</v>
      </c>
      <c r="Y388" s="76">
        <f t="shared" si="340"/>
        <v>0.57446808510638303</v>
      </c>
      <c r="Z388" s="76">
        <f t="shared" si="340"/>
        <v>0.57446808510638303</v>
      </c>
      <c r="AA388" s="76">
        <f t="shared" si="340"/>
        <v>0.57446808510638303</v>
      </c>
      <c r="AB388" s="76">
        <f t="shared" si="340"/>
        <v>0.57446808510638303</v>
      </c>
      <c r="AC388" s="76">
        <f t="shared" si="340"/>
        <v>0.57446808510638303</v>
      </c>
      <c r="AD388" s="76">
        <f t="shared" si="340"/>
        <v>0.57446808510638303</v>
      </c>
      <c r="AE388" s="76">
        <f t="shared" si="340"/>
        <v>0.57446808510638303</v>
      </c>
      <c r="AF388" s="76">
        <f t="shared" si="340"/>
        <v>0.57446808510638303</v>
      </c>
      <c r="AG388" s="76">
        <f t="shared" si="340"/>
        <v>0.57446808510638303</v>
      </c>
      <c r="AH388" s="76">
        <f t="shared" si="340"/>
        <v>0.57446808510638303</v>
      </c>
      <c r="AI388" s="76">
        <f t="shared" si="340"/>
        <v>0.57446808510638303</v>
      </c>
      <c r="AJ388" s="76">
        <f t="shared" si="340"/>
        <v>0.57446808510638303</v>
      </c>
      <c r="AK388" s="76">
        <f t="shared" si="340"/>
        <v>0.57446808510638303</v>
      </c>
      <c r="AL388" s="76">
        <f t="shared" si="340"/>
        <v>0.57446808510638303</v>
      </c>
      <c r="AM388" s="76">
        <f t="shared" si="340"/>
        <v>0.57446808510638303</v>
      </c>
      <c r="AN388" s="76">
        <f t="shared" si="340"/>
        <v>0.57446808510638303</v>
      </c>
      <c r="AO388" s="76">
        <f t="shared" si="340"/>
        <v>0.57446808510638303</v>
      </c>
      <c r="AP388" s="76">
        <f t="shared" si="340"/>
        <v>0.57446808510638303</v>
      </c>
      <c r="AQ388" s="76">
        <f t="shared" si="340"/>
        <v>0.57446808510638303</v>
      </c>
      <c r="AR388" s="76">
        <f t="shared" si="340"/>
        <v>0.57446808510638303</v>
      </c>
      <c r="AS388" s="76">
        <f t="shared" si="340"/>
        <v>0.57446808510638303</v>
      </c>
      <c r="AT388" s="76">
        <f t="shared" si="340"/>
        <v>0.57446808510638303</v>
      </c>
      <c r="AU388" s="76">
        <f t="shared" si="340"/>
        <v>0.57446808510638303</v>
      </c>
      <c r="AV388" s="76">
        <f t="shared" si="340"/>
        <v>0.57446808510638303</v>
      </c>
      <c r="AW388" s="76">
        <f t="shared" ref="AW388:BM388" si="341">AW387*AW385</f>
        <v>0.57446808510638303</v>
      </c>
      <c r="AX388" s="76">
        <f t="shared" si="341"/>
        <v>0.57446808510638303</v>
      </c>
      <c r="AY388" s="76">
        <f t="shared" si="341"/>
        <v>0.57446808510638303</v>
      </c>
      <c r="AZ388" s="76">
        <f t="shared" si="341"/>
        <v>0.57446808510638303</v>
      </c>
      <c r="BA388" s="76">
        <f t="shared" si="341"/>
        <v>0.57446808510638303</v>
      </c>
      <c r="BB388" s="76">
        <f t="shared" si="341"/>
        <v>0.57446808510638303</v>
      </c>
      <c r="BC388" s="76">
        <f t="shared" si="341"/>
        <v>0.57446808510638303</v>
      </c>
      <c r="BD388" s="76">
        <f t="shared" si="341"/>
        <v>0.57446808510638303</v>
      </c>
      <c r="BE388" s="76">
        <f t="shared" si="341"/>
        <v>0.57446808510638303</v>
      </c>
      <c r="BF388" s="76">
        <f t="shared" si="341"/>
        <v>0.57446808510638303</v>
      </c>
      <c r="BG388" s="76">
        <f t="shared" si="341"/>
        <v>0.57446808510638303</v>
      </c>
      <c r="BH388" s="76">
        <f t="shared" si="341"/>
        <v>0.57446808510638303</v>
      </c>
      <c r="BI388" s="76">
        <f t="shared" si="341"/>
        <v>0.57446808510638303</v>
      </c>
      <c r="BJ388" s="76">
        <f t="shared" si="341"/>
        <v>0.57446808510638303</v>
      </c>
      <c r="BK388" s="76">
        <f t="shared" si="341"/>
        <v>0.57446808510638303</v>
      </c>
      <c r="BL388" s="76">
        <f t="shared" si="341"/>
        <v>0.57446808510638303</v>
      </c>
      <c r="BM388" s="76">
        <f t="shared" si="341"/>
        <v>0.57446808510638303</v>
      </c>
      <c r="BN388" s="76">
        <f>BN387*BN385</f>
        <v>0.57446808510638303</v>
      </c>
      <c r="BP388"/>
      <c r="BQ388"/>
    </row>
    <row r="389" spans="2:69" hidden="1" outlineLevel="1">
      <c r="E389" s="63" t="s">
        <v>381</v>
      </c>
      <c r="G389" s="117"/>
      <c r="J389" t="s">
        <v>119</v>
      </c>
      <c r="K389" s="104" t="str">
        <f t="array" ref="K389">IF(OR(L389:BM389&lt;0,L389:BM389&gt;1),"error","ok")</f>
        <v>ok</v>
      </c>
      <c r="R389" s="76">
        <f t="shared" ref="R389:AV389" si="342">1-R388</f>
        <v>1</v>
      </c>
      <c r="S389" s="76">
        <f t="shared" si="342"/>
        <v>0.82352941176470584</v>
      </c>
      <c r="T389" s="76">
        <f t="shared" si="342"/>
        <v>0.67010309278350522</v>
      </c>
      <c r="U389" s="76">
        <f t="shared" si="342"/>
        <v>0.59701492537313428</v>
      </c>
      <c r="V389" s="76">
        <f t="shared" si="342"/>
        <v>0.50458715596330272</v>
      </c>
      <c r="W389" s="76">
        <f t="shared" si="342"/>
        <v>0.42553191489361697</v>
      </c>
      <c r="X389" s="76">
        <f t="shared" si="342"/>
        <v>0.42553191489361697</v>
      </c>
      <c r="Y389" s="76">
        <f t="shared" si="342"/>
        <v>0.42553191489361697</v>
      </c>
      <c r="Z389" s="76">
        <f t="shared" si="342"/>
        <v>0.42553191489361697</v>
      </c>
      <c r="AA389" s="76">
        <f t="shared" si="342"/>
        <v>0.42553191489361697</v>
      </c>
      <c r="AB389" s="76">
        <f t="shared" si="342"/>
        <v>0.42553191489361697</v>
      </c>
      <c r="AC389" s="76">
        <f t="shared" si="342"/>
        <v>0.42553191489361697</v>
      </c>
      <c r="AD389" s="76">
        <f t="shared" si="342"/>
        <v>0.42553191489361697</v>
      </c>
      <c r="AE389" s="76">
        <f t="shared" si="342"/>
        <v>0.42553191489361697</v>
      </c>
      <c r="AF389" s="76">
        <f t="shared" si="342"/>
        <v>0.42553191489361697</v>
      </c>
      <c r="AG389" s="76">
        <f t="shared" si="342"/>
        <v>0.42553191489361697</v>
      </c>
      <c r="AH389" s="76">
        <f t="shared" si="342"/>
        <v>0.42553191489361697</v>
      </c>
      <c r="AI389" s="76">
        <f t="shared" si="342"/>
        <v>0.42553191489361697</v>
      </c>
      <c r="AJ389" s="76">
        <f t="shared" si="342"/>
        <v>0.42553191489361697</v>
      </c>
      <c r="AK389" s="76">
        <f t="shared" si="342"/>
        <v>0.42553191489361697</v>
      </c>
      <c r="AL389" s="76">
        <f t="shared" si="342"/>
        <v>0.42553191489361697</v>
      </c>
      <c r="AM389" s="76">
        <f t="shared" si="342"/>
        <v>0.42553191489361697</v>
      </c>
      <c r="AN389" s="76">
        <f t="shared" si="342"/>
        <v>0.42553191489361697</v>
      </c>
      <c r="AO389" s="76">
        <f t="shared" si="342"/>
        <v>0.42553191489361697</v>
      </c>
      <c r="AP389" s="76">
        <f t="shared" si="342"/>
        <v>0.42553191489361697</v>
      </c>
      <c r="AQ389" s="76">
        <f t="shared" si="342"/>
        <v>0.42553191489361697</v>
      </c>
      <c r="AR389" s="76">
        <f t="shared" si="342"/>
        <v>0.42553191489361697</v>
      </c>
      <c r="AS389" s="76">
        <f t="shared" si="342"/>
        <v>0.42553191489361697</v>
      </c>
      <c r="AT389" s="76">
        <f t="shared" si="342"/>
        <v>0.42553191489361697</v>
      </c>
      <c r="AU389" s="76">
        <f t="shared" si="342"/>
        <v>0.42553191489361697</v>
      </c>
      <c r="AV389" s="76">
        <f t="shared" si="342"/>
        <v>0.42553191489361697</v>
      </c>
      <c r="AW389" s="76">
        <f t="shared" ref="AW389:BM389" si="343">1-AW388</f>
        <v>0.42553191489361697</v>
      </c>
      <c r="AX389" s="76">
        <f t="shared" si="343"/>
        <v>0.42553191489361697</v>
      </c>
      <c r="AY389" s="76">
        <f t="shared" si="343"/>
        <v>0.42553191489361697</v>
      </c>
      <c r="AZ389" s="76">
        <f t="shared" si="343"/>
        <v>0.42553191489361697</v>
      </c>
      <c r="BA389" s="76">
        <f t="shared" si="343"/>
        <v>0.42553191489361697</v>
      </c>
      <c r="BB389" s="76">
        <f t="shared" si="343"/>
        <v>0.42553191489361697</v>
      </c>
      <c r="BC389" s="76">
        <f t="shared" si="343"/>
        <v>0.42553191489361697</v>
      </c>
      <c r="BD389" s="76">
        <f t="shared" si="343"/>
        <v>0.42553191489361697</v>
      </c>
      <c r="BE389" s="76">
        <f t="shared" si="343"/>
        <v>0.42553191489361697</v>
      </c>
      <c r="BF389" s="76">
        <f t="shared" si="343"/>
        <v>0.42553191489361697</v>
      </c>
      <c r="BG389" s="76">
        <f t="shared" si="343"/>
        <v>0.42553191489361697</v>
      </c>
      <c r="BH389" s="76">
        <f t="shared" si="343"/>
        <v>0.42553191489361697</v>
      </c>
      <c r="BI389" s="76">
        <f t="shared" si="343"/>
        <v>0.42553191489361697</v>
      </c>
      <c r="BJ389" s="76">
        <f t="shared" si="343"/>
        <v>0.42553191489361697</v>
      </c>
      <c r="BK389" s="76">
        <f t="shared" si="343"/>
        <v>0.42553191489361697</v>
      </c>
      <c r="BL389" s="76">
        <f t="shared" si="343"/>
        <v>0.42553191489361697</v>
      </c>
      <c r="BM389" s="76">
        <f t="shared" si="343"/>
        <v>0.42553191489361697</v>
      </c>
      <c r="BN389" s="76">
        <f>1-BN388</f>
        <v>0.42553191489361697</v>
      </c>
      <c r="BP389"/>
      <c r="BQ389"/>
    </row>
    <row r="390" spans="2:69" hidden="1" outlineLevel="1">
      <c r="G390" s="117"/>
      <c r="BP390"/>
      <c r="BQ390"/>
    </row>
    <row r="391" spans="2:69" hidden="1" outlineLevel="1">
      <c r="E391" s="102" t="s">
        <v>316</v>
      </c>
      <c r="G391" s="117"/>
      <c r="BP391"/>
      <c r="BQ391"/>
    </row>
    <row r="392" spans="2:69" hidden="1" outlineLevel="1">
      <c r="E392" s="101" t="s">
        <v>313</v>
      </c>
      <c r="G392" s="117"/>
      <c r="J392" t="s">
        <v>119</v>
      </c>
      <c r="K392" s="104" t="str">
        <f t="array" ref="K392">IF(OR(L392:BM392&lt;0,L392:BM392&gt;1),"error","ok")</f>
        <v>ok</v>
      </c>
      <c r="R392" s="127">
        <f t="shared" ref="R392:BM392" si="344">(1-R385)/(R382-1)</f>
        <v>0.5</v>
      </c>
      <c r="S392" s="127">
        <f t="shared" si="344"/>
        <v>0.46666666666666667</v>
      </c>
      <c r="T392" s="127">
        <f t="shared" si="344"/>
        <v>0.43333333333333335</v>
      </c>
      <c r="U392" s="127">
        <f t="shared" si="344"/>
        <v>0.4</v>
      </c>
      <c r="V392" s="127">
        <f t="shared" si="344"/>
        <v>0.3666666666666667</v>
      </c>
      <c r="W392" s="127">
        <f t="shared" si="344"/>
        <v>0.33333333333333337</v>
      </c>
      <c r="X392" s="127">
        <f t="shared" si="344"/>
        <v>0.33333333333333337</v>
      </c>
      <c r="Y392" s="127">
        <f t="shared" si="344"/>
        <v>0.33333333333333337</v>
      </c>
      <c r="Z392" s="127">
        <f t="shared" si="344"/>
        <v>0.33333333333333337</v>
      </c>
      <c r="AA392" s="127">
        <f t="shared" si="344"/>
        <v>0.33333333333333337</v>
      </c>
      <c r="AB392" s="127">
        <f t="shared" si="344"/>
        <v>0.33333333333333337</v>
      </c>
      <c r="AC392" s="127">
        <f t="shared" si="344"/>
        <v>0.33333333333333337</v>
      </c>
      <c r="AD392" s="127">
        <f t="shared" si="344"/>
        <v>0.33333333333333337</v>
      </c>
      <c r="AE392" s="127">
        <f t="shared" si="344"/>
        <v>0.33333333333333337</v>
      </c>
      <c r="AF392" s="127">
        <f t="shared" si="344"/>
        <v>0.33333333333333337</v>
      </c>
      <c r="AG392" s="127">
        <f t="shared" si="344"/>
        <v>0.33333333333333337</v>
      </c>
      <c r="AH392" s="127">
        <f t="shared" si="344"/>
        <v>0.33333333333333337</v>
      </c>
      <c r="AI392" s="127">
        <f t="shared" si="344"/>
        <v>0.33333333333333337</v>
      </c>
      <c r="AJ392" s="127">
        <f t="shared" si="344"/>
        <v>0.33333333333333337</v>
      </c>
      <c r="AK392" s="127">
        <f t="shared" si="344"/>
        <v>0.33333333333333337</v>
      </c>
      <c r="AL392" s="127">
        <f t="shared" si="344"/>
        <v>0.33333333333333337</v>
      </c>
      <c r="AM392" s="127">
        <f t="shared" si="344"/>
        <v>0.33333333333333337</v>
      </c>
      <c r="AN392" s="127">
        <f t="shared" si="344"/>
        <v>0.33333333333333337</v>
      </c>
      <c r="AO392" s="127">
        <f t="shared" si="344"/>
        <v>0.33333333333333337</v>
      </c>
      <c r="AP392" s="127">
        <f t="shared" si="344"/>
        <v>0.33333333333333337</v>
      </c>
      <c r="AQ392" s="127">
        <f t="shared" si="344"/>
        <v>0.33333333333333337</v>
      </c>
      <c r="AR392" s="127">
        <f t="shared" si="344"/>
        <v>0.33333333333333337</v>
      </c>
      <c r="AS392" s="127">
        <f t="shared" si="344"/>
        <v>0.33333333333333337</v>
      </c>
      <c r="AT392" s="127">
        <f t="shared" si="344"/>
        <v>0.33333333333333337</v>
      </c>
      <c r="AU392" s="127">
        <f t="shared" si="344"/>
        <v>0.33333333333333337</v>
      </c>
      <c r="AV392" s="127">
        <f t="shared" si="344"/>
        <v>0.33333333333333337</v>
      </c>
      <c r="AW392" s="127">
        <f t="shared" si="344"/>
        <v>0.33333333333333337</v>
      </c>
      <c r="AX392" s="127">
        <f t="shared" si="344"/>
        <v>0.33333333333333337</v>
      </c>
      <c r="AY392" s="127">
        <f t="shared" si="344"/>
        <v>0.33333333333333337</v>
      </c>
      <c r="AZ392" s="127">
        <f t="shared" si="344"/>
        <v>0.33333333333333337</v>
      </c>
      <c r="BA392" s="127">
        <f t="shared" si="344"/>
        <v>0.33333333333333337</v>
      </c>
      <c r="BB392" s="127">
        <f t="shared" si="344"/>
        <v>0.33333333333333337</v>
      </c>
      <c r="BC392" s="127">
        <f t="shared" si="344"/>
        <v>0.33333333333333337</v>
      </c>
      <c r="BD392" s="127">
        <f t="shared" si="344"/>
        <v>0.33333333333333337</v>
      </c>
      <c r="BE392" s="127">
        <f t="shared" si="344"/>
        <v>0.33333333333333337</v>
      </c>
      <c r="BF392" s="127">
        <f t="shared" si="344"/>
        <v>0.33333333333333337</v>
      </c>
      <c r="BG392" s="127">
        <f t="shared" si="344"/>
        <v>0.33333333333333337</v>
      </c>
      <c r="BH392" s="127">
        <f t="shared" si="344"/>
        <v>0.33333333333333337</v>
      </c>
      <c r="BI392" s="127">
        <f t="shared" si="344"/>
        <v>0.33333333333333337</v>
      </c>
      <c r="BJ392" s="127">
        <f t="shared" si="344"/>
        <v>0.33333333333333337</v>
      </c>
      <c r="BK392" s="127">
        <f t="shared" si="344"/>
        <v>0.33333333333333337</v>
      </c>
      <c r="BL392" s="127">
        <f t="shared" si="344"/>
        <v>0.33333333333333337</v>
      </c>
      <c r="BM392" s="127">
        <f t="shared" si="344"/>
        <v>0.33333333333333337</v>
      </c>
      <c r="BN392" s="127">
        <f>(1-BN385)/(BN382-1)</f>
        <v>0.33333333333333337</v>
      </c>
      <c r="BP392"/>
      <c r="BQ392"/>
    </row>
    <row r="393" spans="2:69" hidden="1" outlineLevel="1">
      <c r="E393" s="63" t="s">
        <v>379</v>
      </c>
      <c r="G393" s="60" t="s">
        <v>392</v>
      </c>
      <c r="J393" t="s">
        <v>119</v>
      </c>
      <c r="R393" s="198">
        <f>R386</f>
        <v>1</v>
      </c>
      <c r="S393" s="198">
        <f t="shared" ref="S393:BN393" si="345">S386</f>
        <v>2</v>
      </c>
      <c r="T393" s="198">
        <f t="shared" si="345"/>
        <v>2.2000000000000002</v>
      </c>
      <c r="U393" s="198">
        <f t="shared" si="345"/>
        <v>1.7</v>
      </c>
      <c r="V393" s="198">
        <f t="shared" si="345"/>
        <v>1.7</v>
      </c>
      <c r="W393" s="198">
        <f t="shared" si="345"/>
        <v>1.7</v>
      </c>
      <c r="X393" s="198">
        <f t="shared" si="345"/>
        <v>1.7</v>
      </c>
      <c r="Y393" s="198">
        <f t="shared" si="345"/>
        <v>1.7</v>
      </c>
      <c r="Z393" s="198">
        <f t="shared" si="345"/>
        <v>1.7</v>
      </c>
      <c r="AA393" s="198">
        <f t="shared" si="345"/>
        <v>1.7</v>
      </c>
      <c r="AB393" s="198">
        <f t="shared" si="345"/>
        <v>1.7</v>
      </c>
      <c r="AC393" s="198">
        <f t="shared" si="345"/>
        <v>1.7</v>
      </c>
      <c r="AD393" s="198">
        <f t="shared" si="345"/>
        <v>1.7</v>
      </c>
      <c r="AE393" s="198">
        <f t="shared" si="345"/>
        <v>1.7</v>
      </c>
      <c r="AF393" s="198">
        <f t="shared" si="345"/>
        <v>1.7</v>
      </c>
      <c r="AG393" s="198">
        <f t="shared" si="345"/>
        <v>1.7</v>
      </c>
      <c r="AH393" s="198">
        <f t="shared" si="345"/>
        <v>1.7</v>
      </c>
      <c r="AI393" s="198">
        <f t="shared" si="345"/>
        <v>1.7</v>
      </c>
      <c r="AJ393" s="198">
        <f t="shared" si="345"/>
        <v>1.7</v>
      </c>
      <c r="AK393" s="198">
        <f t="shared" si="345"/>
        <v>1.7</v>
      </c>
      <c r="AL393" s="198">
        <f t="shared" si="345"/>
        <v>1.7</v>
      </c>
      <c r="AM393" s="198">
        <f t="shared" si="345"/>
        <v>1.7</v>
      </c>
      <c r="AN393" s="198">
        <f t="shared" si="345"/>
        <v>1.7</v>
      </c>
      <c r="AO393" s="198">
        <f t="shared" si="345"/>
        <v>1.7</v>
      </c>
      <c r="AP393" s="198">
        <f t="shared" si="345"/>
        <v>1.7</v>
      </c>
      <c r="AQ393" s="198">
        <f t="shared" si="345"/>
        <v>1.7</v>
      </c>
      <c r="AR393" s="198">
        <f t="shared" si="345"/>
        <v>1.7</v>
      </c>
      <c r="AS393" s="198">
        <f t="shared" si="345"/>
        <v>1.7</v>
      </c>
      <c r="AT393" s="198">
        <f t="shared" si="345"/>
        <v>1.7</v>
      </c>
      <c r="AU393" s="198">
        <f t="shared" si="345"/>
        <v>1.7</v>
      </c>
      <c r="AV393" s="198">
        <f t="shared" si="345"/>
        <v>1.7</v>
      </c>
      <c r="AW393" s="198">
        <f t="shared" si="345"/>
        <v>1.7</v>
      </c>
      <c r="AX393" s="198">
        <f t="shared" si="345"/>
        <v>1.7</v>
      </c>
      <c r="AY393" s="198">
        <f t="shared" si="345"/>
        <v>1.7</v>
      </c>
      <c r="AZ393" s="198">
        <f t="shared" si="345"/>
        <v>1.7</v>
      </c>
      <c r="BA393" s="198">
        <f t="shared" si="345"/>
        <v>1.7</v>
      </c>
      <c r="BB393" s="198">
        <f t="shared" si="345"/>
        <v>1.7</v>
      </c>
      <c r="BC393" s="198">
        <f t="shared" si="345"/>
        <v>1.7</v>
      </c>
      <c r="BD393" s="198">
        <f t="shared" si="345"/>
        <v>1.7</v>
      </c>
      <c r="BE393" s="198">
        <f t="shared" si="345"/>
        <v>1.7</v>
      </c>
      <c r="BF393" s="198">
        <f t="shared" si="345"/>
        <v>1.7</v>
      </c>
      <c r="BG393" s="198">
        <f t="shared" si="345"/>
        <v>1.7</v>
      </c>
      <c r="BH393" s="198">
        <f t="shared" si="345"/>
        <v>1.7</v>
      </c>
      <c r="BI393" s="198">
        <f t="shared" si="345"/>
        <v>1.7</v>
      </c>
      <c r="BJ393" s="198">
        <f t="shared" si="345"/>
        <v>1.7</v>
      </c>
      <c r="BK393" s="198">
        <f t="shared" si="345"/>
        <v>1.7</v>
      </c>
      <c r="BL393" s="198">
        <f t="shared" si="345"/>
        <v>1.7</v>
      </c>
      <c r="BM393" s="198">
        <f t="shared" si="345"/>
        <v>1.7</v>
      </c>
      <c r="BN393" s="198">
        <f t="shared" si="345"/>
        <v>1.7</v>
      </c>
      <c r="BP393"/>
      <c r="BQ393"/>
    </row>
    <row r="394" spans="2:69" hidden="1" outlineLevel="1">
      <c r="E394" s="101" t="s">
        <v>315</v>
      </c>
      <c r="J394" t="s">
        <v>119</v>
      </c>
      <c r="R394" s="200">
        <f t="shared" ref="R394:AV394" si="346">(1+R393)/(1+R392*R393)</f>
        <v>1.3333333333333333</v>
      </c>
      <c r="S394" s="200">
        <f t="shared" si="346"/>
        <v>1.5517241379310345</v>
      </c>
      <c r="T394" s="200">
        <f t="shared" si="346"/>
        <v>1.6382252559726962</v>
      </c>
      <c r="U394" s="200">
        <f t="shared" si="346"/>
        <v>1.6071428571428572</v>
      </c>
      <c r="V394" s="200">
        <f t="shared" si="346"/>
        <v>1.6632443531827514</v>
      </c>
      <c r="W394" s="200">
        <f t="shared" si="346"/>
        <v>1.7234042553191489</v>
      </c>
      <c r="X394" s="200">
        <f t="shared" si="346"/>
        <v>1.7234042553191489</v>
      </c>
      <c r="Y394" s="200">
        <f t="shared" si="346"/>
        <v>1.7234042553191489</v>
      </c>
      <c r="Z394" s="200">
        <f t="shared" si="346"/>
        <v>1.7234042553191489</v>
      </c>
      <c r="AA394" s="200">
        <f t="shared" si="346"/>
        <v>1.7234042553191489</v>
      </c>
      <c r="AB394" s="200">
        <f t="shared" si="346"/>
        <v>1.7234042553191489</v>
      </c>
      <c r="AC394" s="200">
        <f t="shared" si="346"/>
        <v>1.7234042553191489</v>
      </c>
      <c r="AD394" s="200">
        <f t="shared" si="346"/>
        <v>1.7234042553191489</v>
      </c>
      <c r="AE394" s="200">
        <f t="shared" si="346"/>
        <v>1.7234042553191489</v>
      </c>
      <c r="AF394" s="200">
        <f t="shared" si="346"/>
        <v>1.7234042553191489</v>
      </c>
      <c r="AG394" s="200">
        <f t="shared" si="346"/>
        <v>1.7234042553191489</v>
      </c>
      <c r="AH394" s="200">
        <f t="shared" si="346"/>
        <v>1.7234042553191489</v>
      </c>
      <c r="AI394" s="200">
        <f t="shared" si="346"/>
        <v>1.7234042553191489</v>
      </c>
      <c r="AJ394" s="200">
        <f t="shared" si="346"/>
        <v>1.7234042553191489</v>
      </c>
      <c r="AK394" s="200">
        <f t="shared" si="346"/>
        <v>1.7234042553191489</v>
      </c>
      <c r="AL394" s="200">
        <f t="shared" si="346"/>
        <v>1.7234042553191489</v>
      </c>
      <c r="AM394" s="200">
        <f t="shared" si="346"/>
        <v>1.7234042553191489</v>
      </c>
      <c r="AN394" s="200">
        <f t="shared" si="346"/>
        <v>1.7234042553191489</v>
      </c>
      <c r="AO394" s="200">
        <f t="shared" si="346"/>
        <v>1.7234042553191489</v>
      </c>
      <c r="AP394" s="200">
        <f t="shared" si="346"/>
        <v>1.7234042553191489</v>
      </c>
      <c r="AQ394" s="200">
        <f t="shared" si="346"/>
        <v>1.7234042553191489</v>
      </c>
      <c r="AR394" s="200">
        <f t="shared" si="346"/>
        <v>1.7234042553191489</v>
      </c>
      <c r="AS394" s="200">
        <f t="shared" si="346"/>
        <v>1.7234042553191489</v>
      </c>
      <c r="AT394" s="200">
        <f t="shared" si="346"/>
        <v>1.7234042553191489</v>
      </c>
      <c r="AU394" s="200">
        <f t="shared" si="346"/>
        <v>1.7234042553191489</v>
      </c>
      <c r="AV394" s="200">
        <f t="shared" si="346"/>
        <v>1.7234042553191489</v>
      </c>
      <c r="AW394" s="200">
        <f t="shared" ref="AW394:BM394" si="347">(1+AW393)/(1+AW392*AW393)</f>
        <v>1.7234042553191489</v>
      </c>
      <c r="AX394" s="200">
        <f t="shared" si="347"/>
        <v>1.7234042553191489</v>
      </c>
      <c r="AY394" s="200">
        <f t="shared" si="347"/>
        <v>1.7234042553191489</v>
      </c>
      <c r="AZ394" s="200">
        <f t="shared" si="347"/>
        <v>1.7234042553191489</v>
      </c>
      <c r="BA394" s="200">
        <f t="shared" si="347"/>
        <v>1.7234042553191489</v>
      </c>
      <c r="BB394" s="200">
        <f t="shared" si="347"/>
        <v>1.7234042553191489</v>
      </c>
      <c r="BC394" s="200">
        <f t="shared" si="347"/>
        <v>1.7234042553191489</v>
      </c>
      <c r="BD394" s="200">
        <f t="shared" si="347"/>
        <v>1.7234042553191489</v>
      </c>
      <c r="BE394" s="200">
        <f t="shared" si="347"/>
        <v>1.7234042553191489</v>
      </c>
      <c r="BF394" s="200">
        <f t="shared" si="347"/>
        <v>1.7234042553191489</v>
      </c>
      <c r="BG394" s="200">
        <f t="shared" si="347"/>
        <v>1.7234042553191489</v>
      </c>
      <c r="BH394" s="200">
        <f t="shared" si="347"/>
        <v>1.7234042553191489</v>
      </c>
      <c r="BI394" s="200">
        <f t="shared" si="347"/>
        <v>1.7234042553191489</v>
      </c>
      <c r="BJ394" s="200">
        <f t="shared" si="347"/>
        <v>1.7234042553191489</v>
      </c>
      <c r="BK394" s="200">
        <f t="shared" si="347"/>
        <v>1.7234042553191489</v>
      </c>
      <c r="BL394" s="200">
        <f t="shared" si="347"/>
        <v>1.7234042553191489</v>
      </c>
      <c r="BM394" s="200">
        <f t="shared" si="347"/>
        <v>1.7234042553191489</v>
      </c>
      <c r="BN394" s="200">
        <f>(1+BN393)/(1+BN392*BN393)</f>
        <v>1.7234042553191489</v>
      </c>
      <c r="BP394"/>
      <c r="BQ394"/>
    </row>
    <row r="395" spans="2:69" hidden="1" outlineLevel="1">
      <c r="E395" s="63" t="s">
        <v>380</v>
      </c>
      <c r="J395" t="s">
        <v>119</v>
      </c>
      <c r="K395" s="104" t="str">
        <f t="array" ref="K395">IF(OR(L395:BM395&lt;0,L395:BM395&gt;1),"error","ok")</f>
        <v>ok</v>
      </c>
      <c r="R395" s="76">
        <f t="shared" ref="R395:AV395" si="348">R394*R392</f>
        <v>0.66666666666666663</v>
      </c>
      <c r="S395" s="76">
        <f t="shared" si="348"/>
        <v>0.72413793103448276</v>
      </c>
      <c r="T395" s="76">
        <f t="shared" si="348"/>
        <v>0.70989761092150172</v>
      </c>
      <c r="U395" s="76">
        <f t="shared" si="348"/>
        <v>0.6428571428571429</v>
      </c>
      <c r="V395" s="76">
        <f t="shared" si="348"/>
        <v>0.60985626283367556</v>
      </c>
      <c r="W395" s="76">
        <f t="shared" si="348"/>
        <v>0.57446808510638303</v>
      </c>
      <c r="X395" s="76">
        <f t="shared" si="348"/>
        <v>0.57446808510638303</v>
      </c>
      <c r="Y395" s="76">
        <f t="shared" si="348"/>
        <v>0.57446808510638303</v>
      </c>
      <c r="Z395" s="76">
        <f t="shared" si="348"/>
        <v>0.57446808510638303</v>
      </c>
      <c r="AA395" s="76">
        <f t="shared" si="348"/>
        <v>0.57446808510638303</v>
      </c>
      <c r="AB395" s="76">
        <f t="shared" si="348"/>
        <v>0.57446808510638303</v>
      </c>
      <c r="AC395" s="76">
        <f t="shared" si="348"/>
        <v>0.57446808510638303</v>
      </c>
      <c r="AD395" s="76">
        <f t="shared" si="348"/>
        <v>0.57446808510638303</v>
      </c>
      <c r="AE395" s="76">
        <f t="shared" si="348"/>
        <v>0.57446808510638303</v>
      </c>
      <c r="AF395" s="76">
        <f t="shared" si="348"/>
        <v>0.57446808510638303</v>
      </c>
      <c r="AG395" s="76">
        <f t="shared" si="348"/>
        <v>0.57446808510638303</v>
      </c>
      <c r="AH395" s="76">
        <f t="shared" si="348"/>
        <v>0.57446808510638303</v>
      </c>
      <c r="AI395" s="76">
        <f t="shared" si="348"/>
        <v>0.57446808510638303</v>
      </c>
      <c r="AJ395" s="76">
        <f t="shared" si="348"/>
        <v>0.57446808510638303</v>
      </c>
      <c r="AK395" s="76">
        <f t="shared" si="348"/>
        <v>0.57446808510638303</v>
      </c>
      <c r="AL395" s="76">
        <f t="shared" si="348"/>
        <v>0.57446808510638303</v>
      </c>
      <c r="AM395" s="76">
        <f t="shared" si="348"/>
        <v>0.57446808510638303</v>
      </c>
      <c r="AN395" s="76">
        <f t="shared" si="348"/>
        <v>0.57446808510638303</v>
      </c>
      <c r="AO395" s="76">
        <f t="shared" si="348"/>
        <v>0.57446808510638303</v>
      </c>
      <c r="AP395" s="76">
        <f t="shared" si="348"/>
        <v>0.57446808510638303</v>
      </c>
      <c r="AQ395" s="76">
        <f t="shared" si="348"/>
        <v>0.57446808510638303</v>
      </c>
      <c r="AR395" s="76">
        <f t="shared" si="348"/>
        <v>0.57446808510638303</v>
      </c>
      <c r="AS395" s="76">
        <f t="shared" si="348"/>
        <v>0.57446808510638303</v>
      </c>
      <c r="AT395" s="76">
        <f t="shared" si="348"/>
        <v>0.57446808510638303</v>
      </c>
      <c r="AU395" s="76">
        <f t="shared" si="348"/>
        <v>0.57446808510638303</v>
      </c>
      <c r="AV395" s="76">
        <f t="shared" si="348"/>
        <v>0.57446808510638303</v>
      </c>
      <c r="AW395" s="76">
        <f t="shared" ref="AW395:BM395" si="349">AW394*AW392</f>
        <v>0.57446808510638303</v>
      </c>
      <c r="AX395" s="76">
        <f t="shared" si="349"/>
        <v>0.57446808510638303</v>
      </c>
      <c r="AY395" s="76">
        <f t="shared" si="349"/>
        <v>0.57446808510638303</v>
      </c>
      <c r="AZ395" s="76">
        <f t="shared" si="349"/>
        <v>0.57446808510638303</v>
      </c>
      <c r="BA395" s="76">
        <f t="shared" si="349"/>
        <v>0.57446808510638303</v>
      </c>
      <c r="BB395" s="76">
        <f t="shared" si="349"/>
        <v>0.57446808510638303</v>
      </c>
      <c r="BC395" s="76">
        <f t="shared" si="349"/>
        <v>0.57446808510638303</v>
      </c>
      <c r="BD395" s="76">
        <f t="shared" si="349"/>
        <v>0.57446808510638303</v>
      </c>
      <c r="BE395" s="76">
        <f t="shared" si="349"/>
        <v>0.57446808510638303</v>
      </c>
      <c r="BF395" s="76">
        <f t="shared" si="349"/>
        <v>0.57446808510638303</v>
      </c>
      <c r="BG395" s="76">
        <f t="shared" si="349"/>
        <v>0.57446808510638303</v>
      </c>
      <c r="BH395" s="76">
        <f t="shared" si="349"/>
        <v>0.57446808510638303</v>
      </c>
      <c r="BI395" s="76">
        <f t="shared" si="349"/>
        <v>0.57446808510638303</v>
      </c>
      <c r="BJ395" s="76">
        <f t="shared" si="349"/>
        <v>0.57446808510638303</v>
      </c>
      <c r="BK395" s="76">
        <f t="shared" si="349"/>
        <v>0.57446808510638303</v>
      </c>
      <c r="BL395" s="76">
        <f t="shared" si="349"/>
        <v>0.57446808510638303</v>
      </c>
      <c r="BM395" s="76">
        <f t="shared" si="349"/>
        <v>0.57446808510638303</v>
      </c>
      <c r="BN395" s="76">
        <f>BN394*BN392</f>
        <v>0.57446808510638303</v>
      </c>
      <c r="BP395"/>
      <c r="BQ395"/>
    </row>
    <row r="396" spans="2:69" hidden="1" outlineLevel="1">
      <c r="E396" s="63" t="s">
        <v>381</v>
      </c>
      <c r="J396" t="s">
        <v>119</v>
      </c>
      <c r="K396" s="104" t="str">
        <f t="array" ref="K396">IF(OR(L396:BM396&lt;0,L396:BM396&gt;1),"error","ok")</f>
        <v>ok</v>
      </c>
      <c r="R396" s="76">
        <f t="shared" ref="R396:AV396" si="350">1-R395</f>
        <v>0.33333333333333337</v>
      </c>
      <c r="S396" s="76">
        <f t="shared" si="350"/>
        <v>0.27586206896551724</v>
      </c>
      <c r="T396" s="76">
        <f t="shared" si="350"/>
        <v>0.29010238907849828</v>
      </c>
      <c r="U396" s="76">
        <f t="shared" si="350"/>
        <v>0.3571428571428571</v>
      </c>
      <c r="V396" s="76">
        <f t="shared" si="350"/>
        <v>0.39014373716632444</v>
      </c>
      <c r="W396" s="76">
        <f t="shared" si="350"/>
        <v>0.42553191489361697</v>
      </c>
      <c r="X396" s="76">
        <f t="shared" si="350"/>
        <v>0.42553191489361697</v>
      </c>
      <c r="Y396" s="76">
        <f t="shared" si="350"/>
        <v>0.42553191489361697</v>
      </c>
      <c r="Z396" s="76">
        <f t="shared" si="350"/>
        <v>0.42553191489361697</v>
      </c>
      <c r="AA396" s="76">
        <f t="shared" si="350"/>
        <v>0.42553191489361697</v>
      </c>
      <c r="AB396" s="76">
        <f t="shared" si="350"/>
        <v>0.42553191489361697</v>
      </c>
      <c r="AC396" s="76">
        <f t="shared" si="350"/>
        <v>0.42553191489361697</v>
      </c>
      <c r="AD396" s="76">
        <f t="shared" si="350"/>
        <v>0.42553191489361697</v>
      </c>
      <c r="AE396" s="76">
        <f t="shared" si="350"/>
        <v>0.42553191489361697</v>
      </c>
      <c r="AF396" s="76">
        <f t="shared" si="350"/>
        <v>0.42553191489361697</v>
      </c>
      <c r="AG396" s="76">
        <f t="shared" si="350"/>
        <v>0.42553191489361697</v>
      </c>
      <c r="AH396" s="76">
        <f t="shared" si="350"/>
        <v>0.42553191489361697</v>
      </c>
      <c r="AI396" s="76">
        <f t="shared" si="350"/>
        <v>0.42553191489361697</v>
      </c>
      <c r="AJ396" s="76">
        <f t="shared" si="350"/>
        <v>0.42553191489361697</v>
      </c>
      <c r="AK396" s="76">
        <f t="shared" si="350"/>
        <v>0.42553191489361697</v>
      </c>
      <c r="AL396" s="76">
        <f t="shared" si="350"/>
        <v>0.42553191489361697</v>
      </c>
      <c r="AM396" s="76">
        <f t="shared" si="350"/>
        <v>0.42553191489361697</v>
      </c>
      <c r="AN396" s="76">
        <f t="shared" si="350"/>
        <v>0.42553191489361697</v>
      </c>
      <c r="AO396" s="76">
        <f t="shared" si="350"/>
        <v>0.42553191489361697</v>
      </c>
      <c r="AP396" s="76">
        <f t="shared" si="350"/>
        <v>0.42553191489361697</v>
      </c>
      <c r="AQ396" s="76">
        <f t="shared" si="350"/>
        <v>0.42553191489361697</v>
      </c>
      <c r="AR396" s="76">
        <f t="shared" si="350"/>
        <v>0.42553191489361697</v>
      </c>
      <c r="AS396" s="76">
        <f t="shared" si="350"/>
        <v>0.42553191489361697</v>
      </c>
      <c r="AT396" s="76">
        <f t="shared" si="350"/>
        <v>0.42553191489361697</v>
      </c>
      <c r="AU396" s="76">
        <f t="shared" si="350"/>
        <v>0.42553191489361697</v>
      </c>
      <c r="AV396" s="76">
        <f t="shared" si="350"/>
        <v>0.42553191489361697</v>
      </c>
      <c r="AW396" s="76">
        <f t="shared" ref="AW396:BM396" si="351">1-AW395</f>
        <v>0.42553191489361697</v>
      </c>
      <c r="AX396" s="76">
        <f t="shared" si="351"/>
        <v>0.42553191489361697</v>
      </c>
      <c r="AY396" s="76">
        <f t="shared" si="351"/>
        <v>0.42553191489361697</v>
      </c>
      <c r="AZ396" s="76">
        <f t="shared" si="351"/>
        <v>0.42553191489361697</v>
      </c>
      <c r="BA396" s="76">
        <f t="shared" si="351"/>
        <v>0.42553191489361697</v>
      </c>
      <c r="BB396" s="76">
        <f t="shared" si="351"/>
        <v>0.42553191489361697</v>
      </c>
      <c r="BC396" s="76">
        <f t="shared" si="351"/>
        <v>0.42553191489361697</v>
      </c>
      <c r="BD396" s="76">
        <f t="shared" si="351"/>
        <v>0.42553191489361697</v>
      </c>
      <c r="BE396" s="76">
        <f t="shared" si="351"/>
        <v>0.42553191489361697</v>
      </c>
      <c r="BF396" s="76">
        <f t="shared" si="351"/>
        <v>0.42553191489361697</v>
      </c>
      <c r="BG396" s="76">
        <f t="shared" si="351"/>
        <v>0.42553191489361697</v>
      </c>
      <c r="BH396" s="76">
        <f t="shared" si="351"/>
        <v>0.42553191489361697</v>
      </c>
      <c r="BI396" s="76">
        <f t="shared" si="351"/>
        <v>0.42553191489361697</v>
      </c>
      <c r="BJ396" s="76">
        <f t="shared" si="351"/>
        <v>0.42553191489361697</v>
      </c>
      <c r="BK396" s="76">
        <f t="shared" si="351"/>
        <v>0.42553191489361697</v>
      </c>
      <c r="BL396" s="76">
        <f t="shared" si="351"/>
        <v>0.42553191489361697</v>
      </c>
      <c r="BM396" s="76">
        <f t="shared" si="351"/>
        <v>0.42553191489361697</v>
      </c>
      <c r="BN396" s="76">
        <f>1-BN395</f>
        <v>0.42553191489361697</v>
      </c>
    </row>
    <row r="397" spans="2:69" hidden="1" outlineLevel="1">
      <c r="E397" s="63"/>
      <c r="BP397"/>
      <c r="BQ397"/>
    </row>
    <row r="398" spans="2:69" hidden="1" outlineLevel="1">
      <c r="E398" s="102" t="s">
        <v>317</v>
      </c>
      <c r="BP398"/>
      <c r="BQ398"/>
    </row>
    <row r="399" spans="2:69" hidden="1" outlineLevel="1">
      <c r="B399" s="63"/>
      <c r="E399" s="63" t="s">
        <v>367</v>
      </c>
      <c r="J399" t="s">
        <v>119</v>
      </c>
      <c r="K399" s="104" t="str">
        <f t="array" ref="K399">IF(OR(L399:BM399&lt;0,L399:BM399&gt;1),"error","ok")</f>
        <v>ok</v>
      </c>
      <c r="R399" s="127">
        <f t="shared" ref="R399:BM399" si="352">R387*R385^2+(R382-1)*R394*R392^2</f>
        <v>0.66666666666666663</v>
      </c>
      <c r="S399" s="127">
        <f t="shared" si="352"/>
        <v>0.68762677484787016</v>
      </c>
      <c r="T399" s="127">
        <f t="shared" si="352"/>
        <v>0.65923085042750074</v>
      </c>
      <c r="U399" s="127">
        <f t="shared" si="352"/>
        <v>0.59488272921108765</v>
      </c>
      <c r="V399" s="127">
        <f t="shared" si="352"/>
        <v>0.57933801782114802</v>
      </c>
      <c r="W399" s="127">
        <f t="shared" si="352"/>
        <v>0.57446808510638303</v>
      </c>
      <c r="X399" s="127">
        <f t="shared" si="352"/>
        <v>0.57446808510638303</v>
      </c>
      <c r="Y399" s="127">
        <f t="shared" si="352"/>
        <v>0.57446808510638303</v>
      </c>
      <c r="Z399" s="127">
        <f t="shared" si="352"/>
        <v>0.57446808510638303</v>
      </c>
      <c r="AA399" s="127">
        <f t="shared" si="352"/>
        <v>0.57446808510638303</v>
      </c>
      <c r="AB399" s="127">
        <f t="shared" si="352"/>
        <v>0.57446808510638303</v>
      </c>
      <c r="AC399" s="127">
        <f t="shared" si="352"/>
        <v>0.57446808510638303</v>
      </c>
      <c r="AD399" s="127">
        <f t="shared" si="352"/>
        <v>0.57446808510638303</v>
      </c>
      <c r="AE399" s="127">
        <f t="shared" si="352"/>
        <v>0.57446808510638303</v>
      </c>
      <c r="AF399" s="127">
        <f t="shared" si="352"/>
        <v>0.57446808510638303</v>
      </c>
      <c r="AG399" s="127">
        <f t="shared" si="352"/>
        <v>0.57446808510638303</v>
      </c>
      <c r="AH399" s="127">
        <f t="shared" si="352"/>
        <v>0.57446808510638303</v>
      </c>
      <c r="AI399" s="127">
        <f t="shared" si="352"/>
        <v>0.57446808510638303</v>
      </c>
      <c r="AJ399" s="127">
        <f t="shared" si="352"/>
        <v>0.57446808510638303</v>
      </c>
      <c r="AK399" s="127">
        <f t="shared" si="352"/>
        <v>0.57446808510638303</v>
      </c>
      <c r="AL399" s="127">
        <f t="shared" si="352"/>
        <v>0.57446808510638303</v>
      </c>
      <c r="AM399" s="127">
        <f t="shared" si="352"/>
        <v>0.57446808510638303</v>
      </c>
      <c r="AN399" s="127">
        <f t="shared" si="352"/>
        <v>0.57446808510638303</v>
      </c>
      <c r="AO399" s="127">
        <f t="shared" si="352"/>
        <v>0.57446808510638303</v>
      </c>
      <c r="AP399" s="127">
        <f t="shared" si="352"/>
        <v>0.57446808510638303</v>
      </c>
      <c r="AQ399" s="127">
        <f t="shared" si="352"/>
        <v>0.57446808510638303</v>
      </c>
      <c r="AR399" s="127">
        <f t="shared" si="352"/>
        <v>0.57446808510638303</v>
      </c>
      <c r="AS399" s="127">
        <f t="shared" si="352"/>
        <v>0.57446808510638303</v>
      </c>
      <c r="AT399" s="127">
        <f t="shared" si="352"/>
        <v>0.57446808510638303</v>
      </c>
      <c r="AU399" s="127">
        <f t="shared" si="352"/>
        <v>0.57446808510638303</v>
      </c>
      <c r="AV399" s="127">
        <f t="shared" si="352"/>
        <v>0.57446808510638303</v>
      </c>
      <c r="AW399" s="127">
        <f t="shared" si="352"/>
        <v>0.57446808510638303</v>
      </c>
      <c r="AX399" s="127">
        <f t="shared" si="352"/>
        <v>0.57446808510638303</v>
      </c>
      <c r="AY399" s="127">
        <f t="shared" si="352"/>
        <v>0.57446808510638303</v>
      </c>
      <c r="AZ399" s="127">
        <f t="shared" si="352"/>
        <v>0.57446808510638303</v>
      </c>
      <c r="BA399" s="127">
        <f t="shared" si="352"/>
        <v>0.57446808510638303</v>
      </c>
      <c r="BB399" s="127">
        <f t="shared" si="352"/>
        <v>0.57446808510638303</v>
      </c>
      <c r="BC399" s="127">
        <f t="shared" si="352"/>
        <v>0.57446808510638303</v>
      </c>
      <c r="BD399" s="127">
        <f t="shared" si="352"/>
        <v>0.57446808510638303</v>
      </c>
      <c r="BE399" s="127">
        <f t="shared" si="352"/>
        <v>0.57446808510638303</v>
      </c>
      <c r="BF399" s="127">
        <f t="shared" si="352"/>
        <v>0.57446808510638303</v>
      </c>
      <c r="BG399" s="127">
        <f t="shared" si="352"/>
        <v>0.57446808510638303</v>
      </c>
      <c r="BH399" s="127">
        <f t="shared" si="352"/>
        <v>0.57446808510638303</v>
      </c>
      <c r="BI399" s="127">
        <f t="shared" si="352"/>
        <v>0.57446808510638303</v>
      </c>
      <c r="BJ399" s="127">
        <f t="shared" si="352"/>
        <v>0.57446808510638303</v>
      </c>
      <c r="BK399" s="127">
        <f t="shared" si="352"/>
        <v>0.57446808510638303</v>
      </c>
      <c r="BL399" s="127">
        <f t="shared" si="352"/>
        <v>0.57446808510638303</v>
      </c>
      <c r="BM399" s="127">
        <f t="shared" si="352"/>
        <v>0.57446808510638303</v>
      </c>
      <c r="BN399" s="127">
        <f>BN387*BN385^2+(BN382-1)*BN394*BN392^2</f>
        <v>0.57446808510638303</v>
      </c>
      <c r="BP399"/>
      <c r="BQ399"/>
    </row>
    <row r="400" spans="2:69" hidden="1" outlineLevel="1">
      <c r="B400" s="63"/>
      <c r="E400" s="63" t="s">
        <v>340</v>
      </c>
      <c r="J400" t="s">
        <v>119</v>
      </c>
      <c r="K400" s="104" t="str">
        <f t="array" ref="K400">IF(OR(L400:BM400&lt;0,L400:BM400&gt;1),"error","ok")</f>
        <v>ok</v>
      </c>
      <c r="R400" s="127">
        <f t="shared" ref="R400:AV400" si="353">R387*R385^2/R399</f>
        <v>0</v>
      </c>
      <c r="S400" s="127">
        <f t="shared" si="353"/>
        <v>1.7109144542772861E-2</v>
      </c>
      <c r="T400" s="127">
        <f t="shared" si="353"/>
        <v>6.6723598064332493E-2</v>
      </c>
      <c r="U400" s="127">
        <f t="shared" si="353"/>
        <v>0.13548387096774189</v>
      </c>
      <c r="V400" s="127">
        <f t="shared" si="353"/>
        <v>0.22803628914252269</v>
      </c>
      <c r="W400" s="127">
        <f t="shared" si="353"/>
        <v>0.33333333333333331</v>
      </c>
      <c r="X400" s="127">
        <f t="shared" si="353"/>
        <v>0.33333333333333331</v>
      </c>
      <c r="Y400" s="127">
        <f t="shared" si="353"/>
        <v>0.33333333333333331</v>
      </c>
      <c r="Z400" s="127">
        <f t="shared" si="353"/>
        <v>0.33333333333333331</v>
      </c>
      <c r="AA400" s="127">
        <f t="shared" si="353"/>
        <v>0.33333333333333331</v>
      </c>
      <c r="AB400" s="127">
        <f t="shared" si="353"/>
        <v>0.33333333333333331</v>
      </c>
      <c r="AC400" s="127">
        <f t="shared" si="353"/>
        <v>0.33333333333333331</v>
      </c>
      <c r="AD400" s="127">
        <f t="shared" si="353"/>
        <v>0.33333333333333331</v>
      </c>
      <c r="AE400" s="127">
        <f t="shared" si="353"/>
        <v>0.33333333333333331</v>
      </c>
      <c r="AF400" s="127">
        <f t="shared" si="353"/>
        <v>0.33333333333333331</v>
      </c>
      <c r="AG400" s="127">
        <f t="shared" si="353"/>
        <v>0.33333333333333331</v>
      </c>
      <c r="AH400" s="127">
        <f t="shared" si="353"/>
        <v>0.33333333333333331</v>
      </c>
      <c r="AI400" s="127">
        <f t="shared" si="353"/>
        <v>0.33333333333333331</v>
      </c>
      <c r="AJ400" s="127">
        <f t="shared" si="353"/>
        <v>0.33333333333333331</v>
      </c>
      <c r="AK400" s="127">
        <f t="shared" si="353"/>
        <v>0.33333333333333331</v>
      </c>
      <c r="AL400" s="127">
        <f t="shared" si="353"/>
        <v>0.33333333333333331</v>
      </c>
      <c r="AM400" s="127">
        <f t="shared" si="353"/>
        <v>0.33333333333333331</v>
      </c>
      <c r="AN400" s="127">
        <f t="shared" si="353"/>
        <v>0.33333333333333331</v>
      </c>
      <c r="AO400" s="127">
        <f t="shared" si="353"/>
        <v>0.33333333333333331</v>
      </c>
      <c r="AP400" s="127">
        <f t="shared" si="353"/>
        <v>0.33333333333333331</v>
      </c>
      <c r="AQ400" s="127">
        <f t="shared" si="353"/>
        <v>0.33333333333333331</v>
      </c>
      <c r="AR400" s="127">
        <f t="shared" si="353"/>
        <v>0.33333333333333331</v>
      </c>
      <c r="AS400" s="127">
        <f t="shared" si="353"/>
        <v>0.33333333333333331</v>
      </c>
      <c r="AT400" s="127">
        <f t="shared" si="353"/>
        <v>0.33333333333333331</v>
      </c>
      <c r="AU400" s="127">
        <f t="shared" si="353"/>
        <v>0.33333333333333331</v>
      </c>
      <c r="AV400" s="127">
        <f t="shared" si="353"/>
        <v>0.33333333333333331</v>
      </c>
      <c r="AW400" s="127">
        <f t="shared" ref="AW400:BM400" si="354">AW387*AW385^2/AW399</f>
        <v>0.33333333333333331</v>
      </c>
      <c r="AX400" s="127">
        <f t="shared" si="354"/>
        <v>0.33333333333333331</v>
      </c>
      <c r="AY400" s="127">
        <f t="shared" si="354"/>
        <v>0.33333333333333331</v>
      </c>
      <c r="AZ400" s="127">
        <f t="shared" si="354"/>
        <v>0.33333333333333331</v>
      </c>
      <c r="BA400" s="127">
        <f t="shared" si="354"/>
        <v>0.33333333333333331</v>
      </c>
      <c r="BB400" s="127">
        <f t="shared" si="354"/>
        <v>0.33333333333333331</v>
      </c>
      <c r="BC400" s="127">
        <f t="shared" si="354"/>
        <v>0.33333333333333331</v>
      </c>
      <c r="BD400" s="127">
        <f t="shared" si="354"/>
        <v>0.33333333333333331</v>
      </c>
      <c r="BE400" s="127">
        <f t="shared" si="354"/>
        <v>0.33333333333333331</v>
      </c>
      <c r="BF400" s="127">
        <f t="shared" si="354"/>
        <v>0.33333333333333331</v>
      </c>
      <c r="BG400" s="127">
        <f t="shared" si="354"/>
        <v>0.33333333333333331</v>
      </c>
      <c r="BH400" s="127">
        <f t="shared" si="354"/>
        <v>0.33333333333333331</v>
      </c>
      <c r="BI400" s="127">
        <f t="shared" si="354"/>
        <v>0.33333333333333331</v>
      </c>
      <c r="BJ400" s="127">
        <f t="shared" si="354"/>
        <v>0.33333333333333331</v>
      </c>
      <c r="BK400" s="127">
        <f t="shared" si="354"/>
        <v>0.33333333333333331</v>
      </c>
      <c r="BL400" s="127">
        <f t="shared" si="354"/>
        <v>0.33333333333333331</v>
      </c>
      <c r="BM400" s="127">
        <f t="shared" si="354"/>
        <v>0.33333333333333331</v>
      </c>
      <c r="BN400" s="127">
        <f>BN387*BN385^2/BN399</f>
        <v>0.33333333333333331</v>
      </c>
      <c r="BP400"/>
      <c r="BQ400"/>
    </row>
    <row r="401" spans="2:66" hidden="1" outlineLevel="1">
      <c r="B401" s="63"/>
      <c r="E401" s="63" t="s">
        <v>382</v>
      </c>
      <c r="J401" t="s">
        <v>119</v>
      </c>
      <c r="K401" s="104" t="str">
        <f t="array" ref="K401">IF(OR(L401:BM401&lt;0,L401:BM401&gt;1),"error","ok")</f>
        <v>ok</v>
      </c>
      <c r="R401" s="127">
        <f t="shared" ref="R401:BM401" si="355">R395*R392/R399</f>
        <v>0.5</v>
      </c>
      <c r="S401" s="127">
        <f t="shared" si="355"/>
        <v>0.4914454277286136</v>
      </c>
      <c r="T401" s="127">
        <f t="shared" si="355"/>
        <v>0.46663820096783382</v>
      </c>
      <c r="U401" s="127">
        <f t="shared" si="355"/>
        <v>0.43225806451612891</v>
      </c>
      <c r="V401" s="127">
        <f t="shared" si="355"/>
        <v>0.3859818554287387</v>
      </c>
      <c r="W401" s="127">
        <f t="shared" si="355"/>
        <v>0.33333333333333337</v>
      </c>
      <c r="X401" s="127">
        <f t="shared" si="355"/>
        <v>0.33333333333333337</v>
      </c>
      <c r="Y401" s="127">
        <f t="shared" si="355"/>
        <v>0.33333333333333337</v>
      </c>
      <c r="Z401" s="127">
        <f t="shared" si="355"/>
        <v>0.33333333333333337</v>
      </c>
      <c r="AA401" s="127">
        <f t="shared" si="355"/>
        <v>0.33333333333333337</v>
      </c>
      <c r="AB401" s="127">
        <f t="shared" si="355"/>
        <v>0.33333333333333337</v>
      </c>
      <c r="AC401" s="127">
        <f t="shared" si="355"/>
        <v>0.33333333333333337</v>
      </c>
      <c r="AD401" s="127">
        <f t="shared" si="355"/>
        <v>0.33333333333333337</v>
      </c>
      <c r="AE401" s="127">
        <f t="shared" si="355"/>
        <v>0.33333333333333337</v>
      </c>
      <c r="AF401" s="127">
        <f t="shared" si="355"/>
        <v>0.33333333333333337</v>
      </c>
      <c r="AG401" s="127">
        <f t="shared" si="355"/>
        <v>0.33333333333333337</v>
      </c>
      <c r="AH401" s="127">
        <f t="shared" si="355"/>
        <v>0.33333333333333337</v>
      </c>
      <c r="AI401" s="127">
        <f t="shared" si="355"/>
        <v>0.33333333333333337</v>
      </c>
      <c r="AJ401" s="127">
        <f t="shared" si="355"/>
        <v>0.33333333333333337</v>
      </c>
      <c r="AK401" s="127">
        <f t="shared" si="355"/>
        <v>0.33333333333333337</v>
      </c>
      <c r="AL401" s="127">
        <f t="shared" si="355"/>
        <v>0.33333333333333337</v>
      </c>
      <c r="AM401" s="127">
        <f t="shared" si="355"/>
        <v>0.33333333333333337</v>
      </c>
      <c r="AN401" s="127">
        <f t="shared" si="355"/>
        <v>0.33333333333333337</v>
      </c>
      <c r="AO401" s="127">
        <f t="shared" si="355"/>
        <v>0.33333333333333337</v>
      </c>
      <c r="AP401" s="127">
        <f t="shared" si="355"/>
        <v>0.33333333333333337</v>
      </c>
      <c r="AQ401" s="127">
        <f t="shared" si="355"/>
        <v>0.33333333333333337</v>
      </c>
      <c r="AR401" s="127">
        <f t="shared" si="355"/>
        <v>0.33333333333333337</v>
      </c>
      <c r="AS401" s="127">
        <f t="shared" si="355"/>
        <v>0.33333333333333337</v>
      </c>
      <c r="AT401" s="127">
        <f t="shared" si="355"/>
        <v>0.33333333333333337</v>
      </c>
      <c r="AU401" s="127">
        <f t="shared" si="355"/>
        <v>0.33333333333333337</v>
      </c>
      <c r="AV401" s="127">
        <f t="shared" si="355"/>
        <v>0.33333333333333337</v>
      </c>
      <c r="AW401" s="127">
        <f t="shared" si="355"/>
        <v>0.33333333333333337</v>
      </c>
      <c r="AX401" s="127">
        <f t="shared" si="355"/>
        <v>0.33333333333333337</v>
      </c>
      <c r="AY401" s="127">
        <f t="shared" si="355"/>
        <v>0.33333333333333337</v>
      </c>
      <c r="AZ401" s="127">
        <f t="shared" si="355"/>
        <v>0.33333333333333337</v>
      </c>
      <c r="BA401" s="127">
        <f t="shared" si="355"/>
        <v>0.33333333333333337</v>
      </c>
      <c r="BB401" s="127">
        <f t="shared" si="355"/>
        <v>0.33333333333333337</v>
      </c>
      <c r="BC401" s="127">
        <f t="shared" si="355"/>
        <v>0.33333333333333337</v>
      </c>
      <c r="BD401" s="127">
        <f t="shared" si="355"/>
        <v>0.33333333333333337</v>
      </c>
      <c r="BE401" s="127">
        <f t="shared" si="355"/>
        <v>0.33333333333333337</v>
      </c>
      <c r="BF401" s="127">
        <f t="shared" si="355"/>
        <v>0.33333333333333337</v>
      </c>
      <c r="BG401" s="127">
        <f t="shared" si="355"/>
        <v>0.33333333333333337</v>
      </c>
      <c r="BH401" s="127">
        <f t="shared" si="355"/>
        <v>0.33333333333333337</v>
      </c>
      <c r="BI401" s="127">
        <f t="shared" si="355"/>
        <v>0.33333333333333337</v>
      </c>
      <c r="BJ401" s="127">
        <f t="shared" si="355"/>
        <v>0.33333333333333337</v>
      </c>
      <c r="BK401" s="127">
        <f t="shared" si="355"/>
        <v>0.33333333333333337</v>
      </c>
      <c r="BL401" s="127">
        <f t="shared" si="355"/>
        <v>0.33333333333333337</v>
      </c>
      <c r="BM401" s="127">
        <f t="shared" si="355"/>
        <v>0.33333333333333337</v>
      </c>
      <c r="BN401" s="127">
        <f>BN395*BN392/BN399</f>
        <v>0.33333333333333337</v>
      </c>
    </row>
    <row r="402" spans="2:66" hidden="1" outlineLevel="1">
      <c r="E402" s="84" t="s">
        <v>154</v>
      </c>
      <c r="J402" t="s">
        <v>119</v>
      </c>
      <c r="K402" s="104" t="str">
        <f t="array" ref="K402">IF(AND(R402:BM402=1),"ok","error")</f>
        <v>ok</v>
      </c>
      <c r="R402" s="206">
        <f t="shared" ref="R402:BM402" si="356">R400+R401*(R382-1)</f>
        <v>1</v>
      </c>
      <c r="S402" s="206">
        <f t="shared" si="356"/>
        <v>1</v>
      </c>
      <c r="T402" s="206">
        <f t="shared" si="356"/>
        <v>1.0000000000000002</v>
      </c>
      <c r="U402" s="206">
        <f t="shared" si="356"/>
        <v>0.99999999999999978</v>
      </c>
      <c r="V402" s="206">
        <f t="shared" si="356"/>
        <v>1</v>
      </c>
      <c r="W402" s="206">
        <f t="shared" si="356"/>
        <v>1</v>
      </c>
      <c r="X402" s="206">
        <f t="shared" si="356"/>
        <v>1</v>
      </c>
      <c r="Y402" s="206">
        <f t="shared" si="356"/>
        <v>1</v>
      </c>
      <c r="Z402" s="206">
        <f t="shared" si="356"/>
        <v>1</v>
      </c>
      <c r="AA402" s="206">
        <f t="shared" si="356"/>
        <v>1</v>
      </c>
      <c r="AB402" s="206">
        <f t="shared" si="356"/>
        <v>1</v>
      </c>
      <c r="AC402" s="206">
        <f t="shared" si="356"/>
        <v>1</v>
      </c>
      <c r="AD402" s="206">
        <f t="shared" si="356"/>
        <v>1</v>
      </c>
      <c r="AE402" s="206">
        <f t="shared" si="356"/>
        <v>1</v>
      </c>
      <c r="AF402" s="206">
        <f t="shared" si="356"/>
        <v>1</v>
      </c>
      <c r="AG402" s="206">
        <f t="shared" si="356"/>
        <v>1</v>
      </c>
      <c r="AH402" s="206">
        <f t="shared" si="356"/>
        <v>1</v>
      </c>
      <c r="AI402" s="206">
        <f t="shared" si="356"/>
        <v>1</v>
      </c>
      <c r="AJ402" s="206">
        <f t="shared" si="356"/>
        <v>1</v>
      </c>
      <c r="AK402" s="206">
        <f t="shared" si="356"/>
        <v>1</v>
      </c>
      <c r="AL402" s="206">
        <f t="shared" si="356"/>
        <v>1</v>
      </c>
      <c r="AM402" s="206">
        <f t="shared" si="356"/>
        <v>1</v>
      </c>
      <c r="AN402" s="206">
        <f t="shared" si="356"/>
        <v>1</v>
      </c>
      <c r="AO402" s="206">
        <f t="shared" si="356"/>
        <v>1</v>
      </c>
      <c r="AP402" s="206">
        <f t="shared" si="356"/>
        <v>1</v>
      </c>
      <c r="AQ402" s="206">
        <f t="shared" si="356"/>
        <v>1</v>
      </c>
      <c r="AR402" s="206">
        <f t="shared" si="356"/>
        <v>1</v>
      </c>
      <c r="AS402" s="206">
        <f t="shared" si="356"/>
        <v>1</v>
      </c>
      <c r="AT402" s="206">
        <f t="shared" si="356"/>
        <v>1</v>
      </c>
      <c r="AU402" s="206">
        <f t="shared" si="356"/>
        <v>1</v>
      </c>
      <c r="AV402" s="206">
        <f t="shared" si="356"/>
        <v>1</v>
      </c>
      <c r="AW402" s="206">
        <f t="shared" si="356"/>
        <v>1</v>
      </c>
      <c r="AX402" s="206">
        <f t="shared" si="356"/>
        <v>1</v>
      </c>
      <c r="AY402" s="206">
        <f t="shared" si="356"/>
        <v>1</v>
      </c>
      <c r="AZ402" s="206">
        <f t="shared" si="356"/>
        <v>1</v>
      </c>
      <c r="BA402" s="206">
        <f t="shared" si="356"/>
        <v>1</v>
      </c>
      <c r="BB402" s="206">
        <f t="shared" si="356"/>
        <v>1</v>
      </c>
      <c r="BC402" s="206">
        <f t="shared" si="356"/>
        <v>1</v>
      </c>
      <c r="BD402" s="206">
        <f t="shared" si="356"/>
        <v>1</v>
      </c>
      <c r="BE402" s="206">
        <f t="shared" si="356"/>
        <v>1</v>
      </c>
      <c r="BF402" s="206">
        <f t="shared" si="356"/>
        <v>1</v>
      </c>
      <c r="BG402" s="206">
        <f t="shared" si="356"/>
        <v>1</v>
      </c>
      <c r="BH402" s="206">
        <f t="shared" si="356"/>
        <v>1</v>
      </c>
      <c r="BI402" s="206">
        <f t="shared" si="356"/>
        <v>1</v>
      </c>
      <c r="BJ402" s="206">
        <f t="shared" si="356"/>
        <v>1</v>
      </c>
      <c r="BK402" s="206">
        <f t="shared" si="356"/>
        <v>1</v>
      </c>
      <c r="BL402" s="206">
        <f t="shared" si="356"/>
        <v>1</v>
      </c>
      <c r="BM402" s="206">
        <f t="shared" si="356"/>
        <v>1</v>
      </c>
      <c r="BN402" s="206">
        <f>BN400+BN401*(BN382-1)</f>
        <v>1</v>
      </c>
    </row>
    <row r="403" spans="2:66" hidden="1" outlineLevel="1"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</row>
    <row r="404" spans="2:66" hidden="1" outlineLevel="1">
      <c r="C404" s="16" t="s">
        <v>390</v>
      </c>
    </row>
    <row r="405" spans="2:66" hidden="1" outlineLevel="1">
      <c r="E405" s="63" t="s">
        <v>383</v>
      </c>
      <c r="J405" t="s">
        <v>119</v>
      </c>
      <c r="K405" s="104" t="str">
        <f t="array" ref="K405">IF(OR(L405:BM405&lt;0,L405:BM405&gt;1),"error","ok")</f>
        <v>ok</v>
      </c>
      <c r="R405" s="127">
        <f t="shared" ref="R405:BM405" si="357">1-R399</f>
        <v>0.33333333333333337</v>
      </c>
      <c r="S405" s="127">
        <f t="shared" si="357"/>
        <v>0.31237322515212984</v>
      </c>
      <c r="T405" s="127">
        <f t="shared" si="357"/>
        <v>0.34076914957249926</v>
      </c>
      <c r="U405" s="127">
        <f t="shared" si="357"/>
        <v>0.40511727078891235</v>
      </c>
      <c r="V405" s="127">
        <f t="shared" si="357"/>
        <v>0.42066198217885198</v>
      </c>
      <c r="W405" s="127">
        <f t="shared" si="357"/>
        <v>0.42553191489361697</v>
      </c>
      <c r="X405" s="127">
        <f t="shared" si="357"/>
        <v>0.42553191489361697</v>
      </c>
      <c r="Y405" s="127">
        <f t="shared" si="357"/>
        <v>0.42553191489361697</v>
      </c>
      <c r="Z405" s="127">
        <f t="shared" si="357"/>
        <v>0.42553191489361697</v>
      </c>
      <c r="AA405" s="127">
        <f t="shared" si="357"/>
        <v>0.42553191489361697</v>
      </c>
      <c r="AB405" s="127">
        <f t="shared" si="357"/>
        <v>0.42553191489361697</v>
      </c>
      <c r="AC405" s="127">
        <f t="shared" si="357"/>
        <v>0.42553191489361697</v>
      </c>
      <c r="AD405" s="127">
        <f t="shared" si="357"/>
        <v>0.42553191489361697</v>
      </c>
      <c r="AE405" s="127">
        <f t="shared" si="357"/>
        <v>0.42553191489361697</v>
      </c>
      <c r="AF405" s="127">
        <f t="shared" si="357"/>
        <v>0.42553191489361697</v>
      </c>
      <c r="AG405" s="127">
        <f t="shared" si="357"/>
        <v>0.42553191489361697</v>
      </c>
      <c r="AH405" s="127">
        <f t="shared" si="357"/>
        <v>0.42553191489361697</v>
      </c>
      <c r="AI405" s="127">
        <f t="shared" si="357"/>
        <v>0.42553191489361697</v>
      </c>
      <c r="AJ405" s="127">
        <f t="shared" si="357"/>
        <v>0.42553191489361697</v>
      </c>
      <c r="AK405" s="127">
        <f t="shared" si="357"/>
        <v>0.42553191489361697</v>
      </c>
      <c r="AL405" s="127">
        <f t="shared" si="357"/>
        <v>0.42553191489361697</v>
      </c>
      <c r="AM405" s="127">
        <f t="shared" si="357"/>
        <v>0.42553191489361697</v>
      </c>
      <c r="AN405" s="127">
        <f t="shared" si="357"/>
        <v>0.42553191489361697</v>
      </c>
      <c r="AO405" s="127">
        <f t="shared" si="357"/>
        <v>0.42553191489361697</v>
      </c>
      <c r="AP405" s="127">
        <f t="shared" si="357"/>
        <v>0.42553191489361697</v>
      </c>
      <c r="AQ405" s="127">
        <f t="shared" si="357"/>
        <v>0.42553191489361697</v>
      </c>
      <c r="AR405" s="127">
        <f t="shared" si="357"/>
        <v>0.42553191489361697</v>
      </c>
      <c r="AS405" s="127">
        <f t="shared" si="357"/>
        <v>0.42553191489361697</v>
      </c>
      <c r="AT405" s="127">
        <f t="shared" si="357"/>
        <v>0.42553191489361697</v>
      </c>
      <c r="AU405" s="127">
        <f t="shared" si="357"/>
        <v>0.42553191489361697</v>
      </c>
      <c r="AV405" s="127">
        <f t="shared" si="357"/>
        <v>0.42553191489361697</v>
      </c>
      <c r="AW405" s="127">
        <f t="shared" si="357"/>
        <v>0.42553191489361697</v>
      </c>
      <c r="AX405" s="127">
        <f t="shared" si="357"/>
        <v>0.42553191489361697</v>
      </c>
      <c r="AY405" s="127">
        <f t="shared" si="357"/>
        <v>0.42553191489361697</v>
      </c>
      <c r="AZ405" s="127">
        <f t="shared" si="357"/>
        <v>0.42553191489361697</v>
      </c>
      <c r="BA405" s="127">
        <f t="shared" si="357"/>
        <v>0.42553191489361697</v>
      </c>
      <c r="BB405" s="127">
        <f t="shared" si="357"/>
        <v>0.42553191489361697</v>
      </c>
      <c r="BC405" s="127">
        <f t="shared" si="357"/>
        <v>0.42553191489361697</v>
      </c>
      <c r="BD405" s="127">
        <f t="shared" si="357"/>
        <v>0.42553191489361697</v>
      </c>
      <c r="BE405" s="127">
        <f t="shared" si="357"/>
        <v>0.42553191489361697</v>
      </c>
      <c r="BF405" s="127">
        <f t="shared" si="357"/>
        <v>0.42553191489361697</v>
      </c>
      <c r="BG405" s="127">
        <f t="shared" si="357"/>
        <v>0.42553191489361697</v>
      </c>
      <c r="BH405" s="127">
        <f t="shared" si="357"/>
        <v>0.42553191489361697</v>
      </c>
      <c r="BI405" s="127">
        <f t="shared" si="357"/>
        <v>0.42553191489361697</v>
      </c>
      <c r="BJ405" s="127">
        <f t="shared" si="357"/>
        <v>0.42553191489361697</v>
      </c>
      <c r="BK405" s="127">
        <f t="shared" si="357"/>
        <v>0.42553191489361697</v>
      </c>
      <c r="BL405" s="127">
        <f t="shared" si="357"/>
        <v>0.42553191489361697</v>
      </c>
      <c r="BM405" s="127">
        <f t="shared" si="357"/>
        <v>0.42553191489361697</v>
      </c>
      <c r="BN405" s="127">
        <f>1-BN399</f>
        <v>0.42553191489361697</v>
      </c>
    </row>
    <row r="406" spans="2:66" hidden="1" outlineLevel="1">
      <c r="E406" s="63" t="s">
        <v>340</v>
      </c>
      <c r="J406" t="s">
        <v>119</v>
      </c>
      <c r="K406" s="104" t="str">
        <f t="array" ref="K406">IF(OR(L406:BM406&lt;0,L406:BM406&gt;1),"error","ok")</f>
        <v>ok</v>
      </c>
      <c r="R406" s="127">
        <f t="shared" ref="R406:AV406" si="358">R389*R385/R405</f>
        <v>0</v>
      </c>
      <c r="S406" s="127">
        <f t="shared" si="358"/>
        <v>0.17575757575757575</v>
      </c>
      <c r="T406" s="127">
        <f t="shared" si="358"/>
        <v>0.26219239373601788</v>
      </c>
      <c r="U406" s="127">
        <f t="shared" si="358"/>
        <v>0.2947368421052633</v>
      </c>
      <c r="V406" s="127">
        <f t="shared" si="358"/>
        <v>0.3198686371100164</v>
      </c>
      <c r="W406" s="127">
        <f t="shared" si="358"/>
        <v>0.33333333333333331</v>
      </c>
      <c r="X406" s="127">
        <f t="shared" si="358"/>
        <v>0.33333333333333331</v>
      </c>
      <c r="Y406" s="127">
        <f t="shared" si="358"/>
        <v>0.33333333333333331</v>
      </c>
      <c r="Z406" s="127">
        <f t="shared" si="358"/>
        <v>0.33333333333333331</v>
      </c>
      <c r="AA406" s="127">
        <f t="shared" si="358"/>
        <v>0.33333333333333331</v>
      </c>
      <c r="AB406" s="127">
        <f t="shared" si="358"/>
        <v>0.33333333333333331</v>
      </c>
      <c r="AC406" s="127">
        <f t="shared" si="358"/>
        <v>0.33333333333333331</v>
      </c>
      <c r="AD406" s="127">
        <f t="shared" si="358"/>
        <v>0.33333333333333331</v>
      </c>
      <c r="AE406" s="127">
        <f t="shared" si="358"/>
        <v>0.33333333333333331</v>
      </c>
      <c r="AF406" s="127">
        <f t="shared" si="358"/>
        <v>0.33333333333333331</v>
      </c>
      <c r="AG406" s="127">
        <f t="shared" si="358"/>
        <v>0.33333333333333331</v>
      </c>
      <c r="AH406" s="127">
        <f t="shared" si="358"/>
        <v>0.33333333333333331</v>
      </c>
      <c r="AI406" s="127">
        <f t="shared" si="358"/>
        <v>0.33333333333333331</v>
      </c>
      <c r="AJ406" s="127">
        <f t="shared" si="358"/>
        <v>0.33333333333333331</v>
      </c>
      <c r="AK406" s="127">
        <f t="shared" si="358"/>
        <v>0.33333333333333331</v>
      </c>
      <c r="AL406" s="127">
        <f t="shared" si="358"/>
        <v>0.33333333333333331</v>
      </c>
      <c r="AM406" s="127">
        <f t="shared" si="358"/>
        <v>0.33333333333333331</v>
      </c>
      <c r="AN406" s="127">
        <f t="shared" si="358"/>
        <v>0.33333333333333331</v>
      </c>
      <c r="AO406" s="127">
        <f t="shared" si="358"/>
        <v>0.33333333333333331</v>
      </c>
      <c r="AP406" s="127">
        <f t="shared" si="358"/>
        <v>0.33333333333333331</v>
      </c>
      <c r="AQ406" s="127">
        <f t="shared" si="358"/>
        <v>0.33333333333333331</v>
      </c>
      <c r="AR406" s="127">
        <f t="shared" si="358"/>
        <v>0.33333333333333331</v>
      </c>
      <c r="AS406" s="127">
        <f t="shared" si="358"/>
        <v>0.33333333333333331</v>
      </c>
      <c r="AT406" s="127">
        <f t="shared" si="358"/>
        <v>0.33333333333333331</v>
      </c>
      <c r="AU406" s="127">
        <f t="shared" si="358"/>
        <v>0.33333333333333331</v>
      </c>
      <c r="AV406" s="127">
        <f t="shared" si="358"/>
        <v>0.33333333333333331</v>
      </c>
      <c r="AW406" s="127">
        <f t="shared" ref="AW406:BM406" si="359">AW389*AW385/AW405</f>
        <v>0.33333333333333331</v>
      </c>
      <c r="AX406" s="127">
        <f t="shared" si="359"/>
        <v>0.33333333333333331</v>
      </c>
      <c r="AY406" s="127">
        <f t="shared" si="359"/>
        <v>0.33333333333333331</v>
      </c>
      <c r="AZ406" s="127">
        <f t="shared" si="359"/>
        <v>0.33333333333333331</v>
      </c>
      <c r="BA406" s="127">
        <f t="shared" si="359"/>
        <v>0.33333333333333331</v>
      </c>
      <c r="BB406" s="127">
        <f t="shared" si="359"/>
        <v>0.33333333333333331</v>
      </c>
      <c r="BC406" s="127">
        <f t="shared" si="359"/>
        <v>0.33333333333333331</v>
      </c>
      <c r="BD406" s="127">
        <f t="shared" si="359"/>
        <v>0.33333333333333331</v>
      </c>
      <c r="BE406" s="127">
        <f t="shared" si="359"/>
        <v>0.33333333333333331</v>
      </c>
      <c r="BF406" s="127">
        <f t="shared" si="359"/>
        <v>0.33333333333333331</v>
      </c>
      <c r="BG406" s="127">
        <f t="shared" si="359"/>
        <v>0.33333333333333331</v>
      </c>
      <c r="BH406" s="127">
        <f t="shared" si="359"/>
        <v>0.33333333333333331</v>
      </c>
      <c r="BI406" s="127">
        <f t="shared" si="359"/>
        <v>0.33333333333333331</v>
      </c>
      <c r="BJ406" s="127">
        <f t="shared" si="359"/>
        <v>0.33333333333333331</v>
      </c>
      <c r="BK406" s="127">
        <f t="shared" si="359"/>
        <v>0.33333333333333331</v>
      </c>
      <c r="BL406" s="127">
        <f t="shared" si="359"/>
        <v>0.33333333333333331</v>
      </c>
      <c r="BM406" s="127">
        <f t="shared" si="359"/>
        <v>0.33333333333333331</v>
      </c>
      <c r="BN406" s="127">
        <f>BN389*BN385/BN405</f>
        <v>0.33333333333333331</v>
      </c>
    </row>
    <row r="407" spans="2:66" hidden="1" outlineLevel="1">
      <c r="E407" s="63" t="s">
        <v>382</v>
      </c>
      <c r="J407" t="s">
        <v>119</v>
      </c>
      <c r="K407" s="104" t="str">
        <f t="array" ref="K407">IF(OR(L407:BM407&lt;0,L407:BM407&gt;1),"error","ok")</f>
        <v>ok</v>
      </c>
      <c r="R407" s="127">
        <f t="shared" ref="R407:BM407" si="360">R396*R392/R405</f>
        <v>0.5</v>
      </c>
      <c r="S407" s="127">
        <f t="shared" si="360"/>
        <v>0.41212121212121211</v>
      </c>
      <c r="T407" s="127">
        <f t="shared" si="360"/>
        <v>0.36890380313199095</v>
      </c>
      <c r="U407" s="127">
        <f t="shared" si="360"/>
        <v>0.35263157894736857</v>
      </c>
      <c r="V407" s="127">
        <f t="shared" si="360"/>
        <v>0.34006568144499177</v>
      </c>
      <c r="W407" s="127">
        <f t="shared" si="360"/>
        <v>0.33333333333333343</v>
      </c>
      <c r="X407" s="127">
        <f t="shared" si="360"/>
        <v>0.33333333333333343</v>
      </c>
      <c r="Y407" s="127">
        <f t="shared" si="360"/>
        <v>0.33333333333333343</v>
      </c>
      <c r="Z407" s="127">
        <f t="shared" si="360"/>
        <v>0.33333333333333343</v>
      </c>
      <c r="AA407" s="127">
        <f t="shared" si="360"/>
        <v>0.33333333333333343</v>
      </c>
      <c r="AB407" s="127">
        <f t="shared" si="360"/>
        <v>0.33333333333333343</v>
      </c>
      <c r="AC407" s="127">
        <f t="shared" si="360"/>
        <v>0.33333333333333343</v>
      </c>
      <c r="AD407" s="127">
        <f t="shared" si="360"/>
        <v>0.33333333333333343</v>
      </c>
      <c r="AE407" s="127">
        <f t="shared" si="360"/>
        <v>0.33333333333333343</v>
      </c>
      <c r="AF407" s="127">
        <f t="shared" si="360"/>
        <v>0.33333333333333343</v>
      </c>
      <c r="AG407" s="127">
        <f t="shared" si="360"/>
        <v>0.33333333333333343</v>
      </c>
      <c r="AH407" s="127">
        <f t="shared" si="360"/>
        <v>0.33333333333333343</v>
      </c>
      <c r="AI407" s="127">
        <f t="shared" si="360"/>
        <v>0.33333333333333343</v>
      </c>
      <c r="AJ407" s="127">
        <f t="shared" si="360"/>
        <v>0.33333333333333343</v>
      </c>
      <c r="AK407" s="127">
        <f t="shared" si="360"/>
        <v>0.33333333333333343</v>
      </c>
      <c r="AL407" s="127">
        <f t="shared" si="360"/>
        <v>0.33333333333333343</v>
      </c>
      <c r="AM407" s="127">
        <f t="shared" si="360"/>
        <v>0.33333333333333343</v>
      </c>
      <c r="AN407" s="127">
        <f t="shared" si="360"/>
        <v>0.33333333333333343</v>
      </c>
      <c r="AO407" s="127">
        <f t="shared" si="360"/>
        <v>0.33333333333333343</v>
      </c>
      <c r="AP407" s="127">
        <f t="shared" si="360"/>
        <v>0.33333333333333343</v>
      </c>
      <c r="AQ407" s="127">
        <f t="shared" si="360"/>
        <v>0.33333333333333343</v>
      </c>
      <c r="AR407" s="127">
        <f t="shared" si="360"/>
        <v>0.33333333333333343</v>
      </c>
      <c r="AS407" s="127">
        <f t="shared" si="360"/>
        <v>0.33333333333333343</v>
      </c>
      <c r="AT407" s="127">
        <f t="shared" si="360"/>
        <v>0.33333333333333343</v>
      </c>
      <c r="AU407" s="127">
        <f t="shared" si="360"/>
        <v>0.33333333333333343</v>
      </c>
      <c r="AV407" s="127">
        <f t="shared" si="360"/>
        <v>0.33333333333333343</v>
      </c>
      <c r="AW407" s="127">
        <f t="shared" si="360"/>
        <v>0.33333333333333343</v>
      </c>
      <c r="AX407" s="127">
        <f t="shared" si="360"/>
        <v>0.33333333333333343</v>
      </c>
      <c r="AY407" s="127">
        <f t="shared" si="360"/>
        <v>0.33333333333333343</v>
      </c>
      <c r="AZ407" s="127">
        <f t="shared" si="360"/>
        <v>0.33333333333333343</v>
      </c>
      <c r="BA407" s="127">
        <f t="shared" si="360"/>
        <v>0.33333333333333343</v>
      </c>
      <c r="BB407" s="127">
        <f t="shared" si="360"/>
        <v>0.33333333333333343</v>
      </c>
      <c r="BC407" s="127">
        <f t="shared" si="360"/>
        <v>0.33333333333333343</v>
      </c>
      <c r="BD407" s="127">
        <f t="shared" si="360"/>
        <v>0.33333333333333343</v>
      </c>
      <c r="BE407" s="127">
        <f t="shared" si="360"/>
        <v>0.33333333333333343</v>
      </c>
      <c r="BF407" s="127">
        <f t="shared" si="360"/>
        <v>0.33333333333333343</v>
      </c>
      <c r="BG407" s="127">
        <f t="shared" si="360"/>
        <v>0.33333333333333343</v>
      </c>
      <c r="BH407" s="127">
        <f t="shared" si="360"/>
        <v>0.33333333333333343</v>
      </c>
      <c r="BI407" s="127">
        <f t="shared" si="360"/>
        <v>0.33333333333333343</v>
      </c>
      <c r="BJ407" s="127">
        <f t="shared" si="360"/>
        <v>0.33333333333333343</v>
      </c>
      <c r="BK407" s="127">
        <f t="shared" si="360"/>
        <v>0.33333333333333343</v>
      </c>
      <c r="BL407" s="127">
        <f t="shared" si="360"/>
        <v>0.33333333333333343</v>
      </c>
      <c r="BM407" s="127">
        <f t="shared" si="360"/>
        <v>0.33333333333333343</v>
      </c>
      <c r="BN407" s="127">
        <f>BN396*BN392/BN405</f>
        <v>0.33333333333333343</v>
      </c>
    </row>
    <row r="408" spans="2:66" hidden="1" outlineLevel="1">
      <c r="E408" s="84" t="s">
        <v>154</v>
      </c>
      <c r="K408" s="104" t="str">
        <f t="array" ref="K408">IF(AND(R408:BM408=1),"ok","error")</f>
        <v>ok</v>
      </c>
      <c r="R408" s="206">
        <f t="shared" ref="R408:BM408" si="361">R406+R407*(R382-1)</f>
        <v>1</v>
      </c>
      <c r="S408" s="206">
        <f t="shared" si="361"/>
        <v>1</v>
      </c>
      <c r="T408" s="206">
        <f t="shared" si="361"/>
        <v>0.99999999999999978</v>
      </c>
      <c r="U408" s="206">
        <f t="shared" si="361"/>
        <v>1.0000000000000004</v>
      </c>
      <c r="V408" s="206">
        <f t="shared" si="361"/>
        <v>1</v>
      </c>
      <c r="W408" s="206">
        <f t="shared" si="361"/>
        <v>1.0000000000000002</v>
      </c>
      <c r="X408" s="206">
        <f t="shared" si="361"/>
        <v>1.0000000000000002</v>
      </c>
      <c r="Y408" s="206">
        <f t="shared" si="361"/>
        <v>1.0000000000000002</v>
      </c>
      <c r="Z408" s="206">
        <f t="shared" si="361"/>
        <v>1.0000000000000002</v>
      </c>
      <c r="AA408" s="206">
        <f t="shared" si="361"/>
        <v>1.0000000000000002</v>
      </c>
      <c r="AB408" s="206">
        <f t="shared" si="361"/>
        <v>1.0000000000000002</v>
      </c>
      <c r="AC408" s="206">
        <f t="shared" si="361"/>
        <v>1.0000000000000002</v>
      </c>
      <c r="AD408" s="206">
        <f t="shared" si="361"/>
        <v>1.0000000000000002</v>
      </c>
      <c r="AE408" s="206">
        <f t="shared" si="361"/>
        <v>1.0000000000000002</v>
      </c>
      <c r="AF408" s="206">
        <f t="shared" si="361"/>
        <v>1.0000000000000002</v>
      </c>
      <c r="AG408" s="206">
        <f t="shared" si="361"/>
        <v>1.0000000000000002</v>
      </c>
      <c r="AH408" s="206">
        <f t="shared" si="361"/>
        <v>1.0000000000000002</v>
      </c>
      <c r="AI408" s="206">
        <f t="shared" si="361"/>
        <v>1.0000000000000002</v>
      </c>
      <c r="AJ408" s="206">
        <f t="shared" si="361"/>
        <v>1.0000000000000002</v>
      </c>
      <c r="AK408" s="206">
        <f t="shared" si="361"/>
        <v>1.0000000000000002</v>
      </c>
      <c r="AL408" s="206">
        <f t="shared" si="361"/>
        <v>1.0000000000000002</v>
      </c>
      <c r="AM408" s="206">
        <f t="shared" si="361"/>
        <v>1.0000000000000002</v>
      </c>
      <c r="AN408" s="206">
        <f t="shared" si="361"/>
        <v>1.0000000000000002</v>
      </c>
      <c r="AO408" s="206">
        <f t="shared" si="361"/>
        <v>1.0000000000000002</v>
      </c>
      <c r="AP408" s="206">
        <f t="shared" si="361"/>
        <v>1.0000000000000002</v>
      </c>
      <c r="AQ408" s="206">
        <f t="shared" si="361"/>
        <v>1.0000000000000002</v>
      </c>
      <c r="AR408" s="206">
        <f t="shared" si="361"/>
        <v>1.0000000000000002</v>
      </c>
      <c r="AS408" s="206">
        <f t="shared" si="361"/>
        <v>1.0000000000000002</v>
      </c>
      <c r="AT408" s="206">
        <f t="shared" si="361"/>
        <v>1.0000000000000002</v>
      </c>
      <c r="AU408" s="206">
        <f t="shared" si="361"/>
        <v>1.0000000000000002</v>
      </c>
      <c r="AV408" s="206">
        <f t="shared" si="361"/>
        <v>1.0000000000000002</v>
      </c>
      <c r="AW408" s="206">
        <f t="shared" si="361"/>
        <v>1.0000000000000002</v>
      </c>
      <c r="AX408" s="206">
        <f t="shared" si="361"/>
        <v>1.0000000000000002</v>
      </c>
      <c r="AY408" s="206">
        <f t="shared" si="361"/>
        <v>1.0000000000000002</v>
      </c>
      <c r="AZ408" s="206">
        <f t="shared" si="361"/>
        <v>1.0000000000000002</v>
      </c>
      <c r="BA408" s="206">
        <f t="shared" si="361"/>
        <v>1.0000000000000002</v>
      </c>
      <c r="BB408" s="206">
        <f t="shared" si="361"/>
        <v>1.0000000000000002</v>
      </c>
      <c r="BC408" s="206">
        <f t="shared" si="361"/>
        <v>1.0000000000000002</v>
      </c>
      <c r="BD408" s="206">
        <f t="shared" si="361"/>
        <v>1.0000000000000002</v>
      </c>
      <c r="BE408" s="206">
        <f t="shared" si="361"/>
        <v>1.0000000000000002</v>
      </c>
      <c r="BF408" s="206">
        <f t="shared" si="361"/>
        <v>1.0000000000000002</v>
      </c>
      <c r="BG408" s="206">
        <f t="shared" si="361"/>
        <v>1.0000000000000002</v>
      </c>
      <c r="BH408" s="206">
        <f t="shared" si="361"/>
        <v>1.0000000000000002</v>
      </c>
      <c r="BI408" s="206">
        <f t="shared" si="361"/>
        <v>1.0000000000000002</v>
      </c>
      <c r="BJ408" s="206">
        <f t="shared" si="361"/>
        <v>1.0000000000000002</v>
      </c>
      <c r="BK408" s="206">
        <f t="shared" si="361"/>
        <v>1.0000000000000002</v>
      </c>
      <c r="BL408" s="206">
        <f t="shared" si="361"/>
        <v>1.0000000000000002</v>
      </c>
      <c r="BM408" s="206">
        <f t="shared" si="361"/>
        <v>1.0000000000000002</v>
      </c>
      <c r="BN408" s="206">
        <f>BN406+BN407*(BN382-1)</f>
        <v>1.0000000000000002</v>
      </c>
    </row>
    <row r="409" spans="2:66" hidden="1" outlineLevel="1">
      <c r="E409" s="16"/>
    </row>
    <row r="410" spans="2:66" hidden="1" outlineLevel="1">
      <c r="B410" s="91" t="s">
        <v>387</v>
      </c>
    </row>
    <row r="411" spans="2:66" hidden="1" outlineLevel="1"/>
    <row r="412" spans="2:66" hidden="1" outlineLevel="1">
      <c r="C412" s="16" t="s">
        <v>388</v>
      </c>
    </row>
    <row r="413" spans="2:66" hidden="1" outlineLevel="1">
      <c r="E413" s="232" t="s">
        <v>317</v>
      </c>
      <c r="J413" t="s">
        <v>119</v>
      </c>
      <c r="K413" s="104" t="str">
        <f t="array" ref="K413">IF(OR(L413:BM413&lt;0,L413:BM413&gt;1),"error","ok")</f>
        <v>ok</v>
      </c>
      <c r="R413" s="198">
        <f t="shared" ref="R413:AV413" si="362">R405</f>
        <v>0.33333333333333337</v>
      </c>
      <c r="S413" s="198">
        <f t="shared" si="362"/>
        <v>0.31237322515212984</v>
      </c>
      <c r="T413" s="198">
        <f t="shared" si="362"/>
        <v>0.34076914957249926</v>
      </c>
      <c r="U413" s="198">
        <f t="shared" si="362"/>
        <v>0.40511727078891235</v>
      </c>
      <c r="V413" s="198">
        <f t="shared" si="362"/>
        <v>0.42066198217885198</v>
      </c>
      <c r="W413" s="198">
        <f t="shared" si="362"/>
        <v>0.42553191489361697</v>
      </c>
      <c r="X413" s="198">
        <f t="shared" si="362"/>
        <v>0.42553191489361697</v>
      </c>
      <c r="Y413" s="198">
        <f t="shared" si="362"/>
        <v>0.42553191489361697</v>
      </c>
      <c r="Z413" s="198">
        <f t="shared" si="362"/>
        <v>0.42553191489361697</v>
      </c>
      <c r="AA413" s="198">
        <f t="shared" si="362"/>
        <v>0.42553191489361697</v>
      </c>
      <c r="AB413" s="198">
        <f t="shared" si="362"/>
        <v>0.42553191489361697</v>
      </c>
      <c r="AC413" s="198">
        <f t="shared" si="362"/>
        <v>0.42553191489361697</v>
      </c>
      <c r="AD413" s="198">
        <f t="shared" si="362"/>
        <v>0.42553191489361697</v>
      </c>
      <c r="AE413" s="198">
        <f t="shared" si="362"/>
        <v>0.42553191489361697</v>
      </c>
      <c r="AF413" s="198">
        <f t="shared" si="362"/>
        <v>0.42553191489361697</v>
      </c>
      <c r="AG413" s="198">
        <f t="shared" si="362"/>
        <v>0.42553191489361697</v>
      </c>
      <c r="AH413" s="198">
        <f t="shared" si="362"/>
        <v>0.42553191489361697</v>
      </c>
      <c r="AI413" s="198">
        <f t="shared" si="362"/>
        <v>0.42553191489361697</v>
      </c>
      <c r="AJ413" s="198">
        <f t="shared" si="362"/>
        <v>0.42553191489361697</v>
      </c>
      <c r="AK413" s="198">
        <f t="shared" si="362"/>
        <v>0.42553191489361697</v>
      </c>
      <c r="AL413" s="198">
        <f t="shared" si="362"/>
        <v>0.42553191489361697</v>
      </c>
      <c r="AM413" s="198">
        <f t="shared" si="362"/>
        <v>0.42553191489361697</v>
      </c>
      <c r="AN413" s="198">
        <f t="shared" si="362"/>
        <v>0.42553191489361697</v>
      </c>
      <c r="AO413" s="198">
        <f t="shared" si="362"/>
        <v>0.42553191489361697</v>
      </c>
      <c r="AP413" s="198">
        <f t="shared" si="362"/>
        <v>0.42553191489361697</v>
      </c>
      <c r="AQ413" s="198">
        <f t="shared" si="362"/>
        <v>0.42553191489361697</v>
      </c>
      <c r="AR413" s="198">
        <f t="shared" si="362"/>
        <v>0.42553191489361697</v>
      </c>
      <c r="AS413" s="198">
        <f t="shared" si="362"/>
        <v>0.42553191489361697</v>
      </c>
      <c r="AT413" s="198">
        <f t="shared" si="362"/>
        <v>0.42553191489361697</v>
      </c>
      <c r="AU413" s="198">
        <f t="shared" si="362"/>
        <v>0.42553191489361697</v>
      </c>
      <c r="AV413" s="198">
        <f t="shared" si="362"/>
        <v>0.42553191489361697</v>
      </c>
      <c r="AW413" s="198">
        <f t="shared" ref="AW413:BM413" si="363">AW405</f>
        <v>0.42553191489361697</v>
      </c>
      <c r="AX413" s="198">
        <f t="shared" si="363"/>
        <v>0.42553191489361697</v>
      </c>
      <c r="AY413" s="198">
        <f t="shared" si="363"/>
        <v>0.42553191489361697</v>
      </c>
      <c r="AZ413" s="198">
        <f t="shared" si="363"/>
        <v>0.42553191489361697</v>
      </c>
      <c r="BA413" s="198">
        <f t="shared" si="363"/>
        <v>0.42553191489361697</v>
      </c>
      <c r="BB413" s="198">
        <f t="shared" si="363"/>
        <v>0.42553191489361697</v>
      </c>
      <c r="BC413" s="198">
        <f t="shared" si="363"/>
        <v>0.42553191489361697</v>
      </c>
      <c r="BD413" s="198">
        <f t="shared" si="363"/>
        <v>0.42553191489361697</v>
      </c>
      <c r="BE413" s="198">
        <f t="shared" si="363"/>
        <v>0.42553191489361697</v>
      </c>
      <c r="BF413" s="198">
        <f t="shared" si="363"/>
        <v>0.42553191489361697</v>
      </c>
      <c r="BG413" s="198">
        <f t="shared" si="363"/>
        <v>0.42553191489361697</v>
      </c>
      <c r="BH413" s="198">
        <f t="shared" si="363"/>
        <v>0.42553191489361697</v>
      </c>
      <c r="BI413" s="198">
        <f t="shared" si="363"/>
        <v>0.42553191489361697</v>
      </c>
      <c r="BJ413" s="198">
        <f t="shared" si="363"/>
        <v>0.42553191489361697</v>
      </c>
      <c r="BK413" s="198">
        <f t="shared" si="363"/>
        <v>0.42553191489361697</v>
      </c>
      <c r="BL413" s="198">
        <f t="shared" si="363"/>
        <v>0.42553191489361697</v>
      </c>
      <c r="BM413" s="198">
        <f t="shared" si="363"/>
        <v>0.42553191489361697</v>
      </c>
      <c r="BN413" s="198">
        <f>BN405</f>
        <v>0.42553191489361697</v>
      </c>
    </row>
    <row r="414" spans="2:66" hidden="1" outlineLevel="1">
      <c r="E414" s="63" t="s">
        <v>512</v>
      </c>
      <c r="J414" t="s">
        <v>119</v>
      </c>
      <c r="K414" s="104" t="str">
        <f t="array" ref="K414">IF(OR(L414:BM414&lt;0,L414:BM414&gt;1),"error","ok")</f>
        <v>ok</v>
      </c>
      <c r="R414" s="72">
        <f t="shared" ref="R414:BM414" si="364">R392*R385/(1-R392)*(R382-1)</f>
        <v>0</v>
      </c>
      <c r="S414" s="72">
        <f t="shared" si="364"/>
        <v>0.11666666666666667</v>
      </c>
      <c r="T414" s="72">
        <f t="shared" si="364"/>
        <v>0.20392156862745101</v>
      </c>
      <c r="U414" s="72">
        <f t="shared" si="364"/>
        <v>0.26666666666666672</v>
      </c>
      <c r="V414" s="72">
        <f t="shared" si="364"/>
        <v>0.30877192982456142</v>
      </c>
      <c r="W414" s="72">
        <f t="shared" si="364"/>
        <v>0.33333333333333337</v>
      </c>
      <c r="X414" s="72">
        <f t="shared" si="364"/>
        <v>0.33333333333333337</v>
      </c>
      <c r="Y414" s="72">
        <f t="shared" si="364"/>
        <v>0.33333333333333337</v>
      </c>
      <c r="Z414" s="72">
        <f t="shared" si="364"/>
        <v>0.33333333333333337</v>
      </c>
      <c r="AA414" s="72">
        <f t="shared" si="364"/>
        <v>0.33333333333333337</v>
      </c>
      <c r="AB414" s="72">
        <f t="shared" si="364"/>
        <v>0.33333333333333337</v>
      </c>
      <c r="AC414" s="72">
        <f t="shared" si="364"/>
        <v>0.33333333333333337</v>
      </c>
      <c r="AD414" s="72">
        <f t="shared" si="364"/>
        <v>0.33333333333333337</v>
      </c>
      <c r="AE414" s="72">
        <f t="shared" si="364"/>
        <v>0.33333333333333337</v>
      </c>
      <c r="AF414" s="72">
        <f t="shared" si="364"/>
        <v>0.33333333333333337</v>
      </c>
      <c r="AG414" s="72">
        <f t="shared" si="364"/>
        <v>0.33333333333333337</v>
      </c>
      <c r="AH414" s="72">
        <f t="shared" si="364"/>
        <v>0.33333333333333337</v>
      </c>
      <c r="AI414" s="72">
        <f t="shared" si="364"/>
        <v>0.33333333333333337</v>
      </c>
      <c r="AJ414" s="72">
        <f t="shared" si="364"/>
        <v>0.33333333333333337</v>
      </c>
      <c r="AK414" s="72">
        <f t="shared" si="364"/>
        <v>0.33333333333333337</v>
      </c>
      <c r="AL414" s="72">
        <f t="shared" si="364"/>
        <v>0.33333333333333337</v>
      </c>
      <c r="AM414" s="72">
        <f t="shared" si="364"/>
        <v>0.33333333333333337</v>
      </c>
      <c r="AN414" s="72">
        <f t="shared" si="364"/>
        <v>0.33333333333333337</v>
      </c>
      <c r="AO414" s="72">
        <f t="shared" si="364"/>
        <v>0.33333333333333337</v>
      </c>
      <c r="AP414" s="72">
        <f t="shared" si="364"/>
        <v>0.33333333333333337</v>
      </c>
      <c r="AQ414" s="72">
        <f t="shared" si="364"/>
        <v>0.33333333333333337</v>
      </c>
      <c r="AR414" s="72">
        <f t="shared" si="364"/>
        <v>0.33333333333333337</v>
      </c>
      <c r="AS414" s="72">
        <f t="shared" si="364"/>
        <v>0.33333333333333337</v>
      </c>
      <c r="AT414" s="72">
        <f t="shared" si="364"/>
        <v>0.33333333333333337</v>
      </c>
      <c r="AU414" s="72">
        <f t="shared" si="364"/>
        <v>0.33333333333333337</v>
      </c>
      <c r="AV414" s="72">
        <f t="shared" si="364"/>
        <v>0.33333333333333337</v>
      </c>
      <c r="AW414" s="72">
        <f t="shared" si="364"/>
        <v>0.33333333333333337</v>
      </c>
      <c r="AX414" s="72">
        <f t="shared" si="364"/>
        <v>0.33333333333333337</v>
      </c>
      <c r="AY414" s="72">
        <f t="shared" si="364"/>
        <v>0.33333333333333337</v>
      </c>
      <c r="AZ414" s="72">
        <f t="shared" si="364"/>
        <v>0.33333333333333337</v>
      </c>
      <c r="BA414" s="72">
        <f t="shared" si="364"/>
        <v>0.33333333333333337</v>
      </c>
      <c r="BB414" s="72">
        <f t="shared" si="364"/>
        <v>0.33333333333333337</v>
      </c>
      <c r="BC414" s="72">
        <f t="shared" si="364"/>
        <v>0.33333333333333337</v>
      </c>
      <c r="BD414" s="72">
        <f t="shared" si="364"/>
        <v>0.33333333333333337</v>
      </c>
      <c r="BE414" s="72">
        <f t="shared" si="364"/>
        <v>0.33333333333333337</v>
      </c>
      <c r="BF414" s="72">
        <f t="shared" si="364"/>
        <v>0.33333333333333337</v>
      </c>
      <c r="BG414" s="72">
        <f t="shared" si="364"/>
        <v>0.33333333333333337</v>
      </c>
      <c r="BH414" s="72">
        <f t="shared" si="364"/>
        <v>0.33333333333333337</v>
      </c>
      <c r="BI414" s="72">
        <f t="shared" si="364"/>
        <v>0.33333333333333337</v>
      </c>
      <c r="BJ414" s="72">
        <f t="shared" si="364"/>
        <v>0.33333333333333337</v>
      </c>
      <c r="BK414" s="72">
        <f t="shared" si="364"/>
        <v>0.33333333333333337</v>
      </c>
      <c r="BL414" s="72">
        <f t="shared" si="364"/>
        <v>0.33333333333333337</v>
      </c>
      <c r="BM414" s="72">
        <f t="shared" si="364"/>
        <v>0.33333333333333337</v>
      </c>
      <c r="BN414" s="72">
        <f>BN392*BN385/(1-BN392)*(BN382-1)</f>
        <v>0.33333333333333337</v>
      </c>
    </row>
    <row r="415" spans="2:66" hidden="1" outlineLevel="1">
      <c r="E415" s="63" t="s">
        <v>513</v>
      </c>
      <c r="J415" t="s">
        <v>119</v>
      </c>
      <c r="K415" s="104" t="str">
        <f t="array" ref="K415">IF(OR(L415:BM415&lt;0,L415:BM415&gt;1),"error","ok")</f>
        <v>ok</v>
      </c>
      <c r="R415" s="72">
        <f t="shared" ref="R415:BM415" si="365">R392*R392/(1-R392)*(R382-2)+R385*(R392/(1-R385))</f>
        <v>0.5</v>
      </c>
      <c r="S415" s="72">
        <f t="shared" si="365"/>
        <v>0.44166666666666671</v>
      </c>
      <c r="T415" s="72">
        <f t="shared" si="365"/>
        <v>0.39803921568627454</v>
      </c>
      <c r="U415" s="72">
        <f t="shared" si="365"/>
        <v>0.3666666666666667</v>
      </c>
      <c r="V415" s="72">
        <f t="shared" si="365"/>
        <v>0.34561403508771937</v>
      </c>
      <c r="W415" s="72">
        <f t="shared" si="365"/>
        <v>0.33333333333333337</v>
      </c>
      <c r="X415" s="72">
        <f t="shared" si="365"/>
        <v>0.33333333333333337</v>
      </c>
      <c r="Y415" s="72">
        <f t="shared" si="365"/>
        <v>0.33333333333333337</v>
      </c>
      <c r="Z415" s="72">
        <f t="shared" si="365"/>
        <v>0.33333333333333337</v>
      </c>
      <c r="AA415" s="72">
        <f t="shared" si="365"/>
        <v>0.33333333333333337</v>
      </c>
      <c r="AB415" s="72">
        <f t="shared" si="365"/>
        <v>0.33333333333333337</v>
      </c>
      <c r="AC415" s="72">
        <f t="shared" si="365"/>
        <v>0.33333333333333337</v>
      </c>
      <c r="AD415" s="72">
        <f t="shared" si="365"/>
        <v>0.33333333333333337</v>
      </c>
      <c r="AE415" s="72">
        <f t="shared" si="365"/>
        <v>0.33333333333333337</v>
      </c>
      <c r="AF415" s="72">
        <f t="shared" si="365"/>
        <v>0.33333333333333337</v>
      </c>
      <c r="AG415" s="72">
        <f t="shared" si="365"/>
        <v>0.33333333333333337</v>
      </c>
      <c r="AH415" s="72">
        <f t="shared" si="365"/>
        <v>0.33333333333333337</v>
      </c>
      <c r="AI415" s="72">
        <f t="shared" si="365"/>
        <v>0.33333333333333337</v>
      </c>
      <c r="AJ415" s="72">
        <f t="shared" si="365"/>
        <v>0.33333333333333337</v>
      </c>
      <c r="AK415" s="72">
        <f t="shared" si="365"/>
        <v>0.33333333333333337</v>
      </c>
      <c r="AL415" s="72">
        <f t="shared" si="365"/>
        <v>0.33333333333333337</v>
      </c>
      <c r="AM415" s="72">
        <f t="shared" si="365"/>
        <v>0.33333333333333337</v>
      </c>
      <c r="AN415" s="72">
        <f t="shared" si="365"/>
        <v>0.33333333333333337</v>
      </c>
      <c r="AO415" s="72">
        <f t="shared" si="365"/>
        <v>0.33333333333333337</v>
      </c>
      <c r="AP415" s="72">
        <f t="shared" si="365"/>
        <v>0.33333333333333337</v>
      </c>
      <c r="AQ415" s="72">
        <f t="shared" si="365"/>
        <v>0.33333333333333337</v>
      </c>
      <c r="AR415" s="72">
        <f t="shared" si="365"/>
        <v>0.33333333333333337</v>
      </c>
      <c r="AS415" s="72">
        <f t="shared" si="365"/>
        <v>0.33333333333333337</v>
      </c>
      <c r="AT415" s="72">
        <f t="shared" si="365"/>
        <v>0.33333333333333337</v>
      </c>
      <c r="AU415" s="72">
        <f t="shared" si="365"/>
        <v>0.33333333333333337</v>
      </c>
      <c r="AV415" s="72">
        <f t="shared" si="365"/>
        <v>0.33333333333333337</v>
      </c>
      <c r="AW415" s="72">
        <f t="shared" si="365"/>
        <v>0.33333333333333337</v>
      </c>
      <c r="AX415" s="72">
        <f t="shared" si="365"/>
        <v>0.33333333333333337</v>
      </c>
      <c r="AY415" s="72">
        <f t="shared" si="365"/>
        <v>0.33333333333333337</v>
      </c>
      <c r="AZ415" s="72">
        <f t="shared" si="365"/>
        <v>0.33333333333333337</v>
      </c>
      <c r="BA415" s="72">
        <f t="shared" si="365"/>
        <v>0.33333333333333337</v>
      </c>
      <c r="BB415" s="72">
        <f t="shared" si="365"/>
        <v>0.33333333333333337</v>
      </c>
      <c r="BC415" s="72">
        <f t="shared" si="365"/>
        <v>0.33333333333333337</v>
      </c>
      <c r="BD415" s="72">
        <f t="shared" si="365"/>
        <v>0.33333333333333337</v>
      </c>
      <c r="BE415" s="72">
        <f t="shared" si="365"/>
        <v>0.33333333333333337</v>
      </c>
      <c r="BF415" s="72">
        <f t="shared" si="365"/>
        <v>0.33333333333333337</v>
      </c>
      <c r="BG415" s="72">
        <f t="shared" si="365"/>
        <v>0.33333333333333337</v>
      </c>
      <c r="BH415" s="72">
        <f t="shared" si="365"/>
        <v>0.33333333333333337</v>
      </c>
      <c r="BI415" s="72">
        <f t="shared" si="365"/>
        <v>0.33333333333333337</v>
      </c>
      <c r="BJ415" s="72">
        <f t="shared" si="365"/>
        <v>0.33333333333333337</v>
      </c>
      <c r="BK415" s="72">
        <f t="shared" si="365"/>
        <v>0.33333333333333337</v>
      </c>
      <c r="BL415" s="72">
        <f t="shared" si="365"/>
        <v>0.33333333333333337</v>
      </c>
      <c r="BM415" s="72">
        <f t="shared" si="365"/>
        <v>0.33333333333333337</v>
      </c>
      <c r="BN415" s="72">
        <f>BN392*BN392/(1-BN392)*(BN382-2)+BN385*(BN392/(1-BN385))</f>
        <v>0.33333333333333337</v>
      </c>
    </row>
    <row r="416" spans="2:66" hidden="1" outlineLevel="1">
      <c r="E416" s="84" t="s">
        <v>154</v>
      </c>
      <c r="K416" s="104" t="str">
        <f t="array" ref="K416">IF(AND(R416:BM416=1),"ok","error")</f>
        <v>ok</v>
      </c>
      <c r="R416" s="206">
        <f t="shared" ref="R416:BM416" si="366">R414+R415*(R382-1)</f>
        <v>1</v>
      </c>
      <c r="S416" s="206">
        <f t="shared" si="366"/>
        <v>1</v>
      </c>
      <c r="T416" s="206">
        <f t="shared" si="366"/>
        <v>1</v>
      </c>
      <c r="U416" s="206">
        <f t="shared" si="366"/>
        <v>1</v>
      </c>
      <c r="V416" s="206">
        <f t="shared" si="366"/>
        <v>1.0000000000000002</v>
      </c>
      <c r="W416" s="206">
        <f t="shared" si="366"/>
        <v>1</v>
      </c>
      <c r="X416" s="206">
        <f t="shared" si="366"/>
        <v>1</v>
      </c>
      <c r="Y416" s="206">
        <f t="shared" si="366"/>
        <v>1</v>
      </c>
      <c r="Z416" s="206">
        <f t="shared" si="366"/>
        <v>1</v>
      </c>
      <c r="AA416" s="206">
        <f t="shared" si="366"/>
        <v>1</v>
      </c>
      <c r="AB416" s="206">
        <f t="shared" si="366"/>
        <v>1</v>
      </c>
      <c r="AC416" s="206">
        <f t="shared" si="366"/>
        <v>1</v>
      </c>
      <c r="AD416" s="206">
        <f t="shared" si="366"/>
        <v>1</v>
      </c>
      <c r="AE416" s="206">
        <f t="shared" si="366"/>
        <v>1</v>
      </c>
      <c r="AF416" s="206">
        <f t="shared" si="366"/>
        <v>1</v>
      </c>
      <c r="AG416" s="206">
        <f t="shared" si="366"/>
        <v>1</v>
      </c>
      <c r="AH416" s="206">
        <f t="shared" si="366"/>
        <v>1</v>
      </c>
      <c r="AI416" s="206">
        <f t="shared" si="366"/>
        <v>1</v>
      </c>
      <c r="AJ416" s="206">
        <f t="shared" si="366"/>
        <v>1</v>
      </c>
      <c r="AK416" s="206">
        <f t="shared" si="366"/>
        <v>1</v>
      </c>
      <c r="AL416" s="206">
        <f t="shared" si="366"/>
        <v>1</v>
      </c>
      <c r="AM416" s="206">
        <f t="shared" si="366"/>
        <v>1</v>
      </c>
      <c r="AN416" s="206">
        <f t="shared" si="366"/>
        <v>1</v>
      </c>
      <c r="AO416" s="206">
        <f t="shared" si="366"/>
        <v>1</v>
      </c>
      <c r="AP416" s="206">
        <f t="shared" si="366"/>
        <v>1</v>
      </c>
      <c r="AQ416" s="206">
        <f t="shared" si="366"/>
        <v>1</v>
      </c>
      <c r="AR416" s="206">
        <f t="shared" si="366"/>
        <v>1</v>
      </c>
      <c r="AS416" s="206">
        <f t="shared" si="366"/>
        <v>1</v>
      </c>
      <c r="AT416" s="206">
        <f t="shared" si="366"/>
        <v>1</v>
      </c>
      <c r="AU416" s="206">
        <f t="shared" si="366"/>
        <v>1</v>
      </c>
      <c r="AV416" s="206">
        <f t="shared" si="366"/>
        <v>1</v>
      </c>
      <c r="AW416" s="206">
        <f t="shared" si="366"/>
        <v>1</v>
      </c>
      <c r="AX416" s="206">
        <f t="shared" si="366"/>
        <v>1</v>
      </c>
      <c r="AY416" s="206">
        <f t="shared" si="366"/>
        <v>1</v>
      </c>
      <c r="AZ416" s="206">
        <f t="shared" si="366"/>
        <v>1</v>
      </c>
      <c r="BA416" s="206">
        <f t="shared" si="366"/>
        <v>1</v>
      </c>
      <c r="BB416" s="206">
        <f t="shared" si="366"/>
        <v>1</v>
      </c>
      <c r="BC416" s="206">
        <f t="shared" si="366"/>
        <v>1</v>
      </c>
      <c r="BD416" s="206">
        <f t="shared" si="366"/>
        <v>1</v>
      </c>
      <c r="BE416" s="206">
        <f t="shared" si="366"/>
        <v>1</v>
      </c>
      <c r="BF416" s="206">
        <f t="shared" si="366"/>
        <v>1</v>
      </c>
      <c r="BG416" s="206">
        <f t="shared" si="366"/>
        <v>1</v>
      </c>
      <c r="BH416" s="206">
        <f t="shared" si="366"/>
        <v>1</v>
      </c>
      <c r="BI416" s="206">
        <f t="shared" si="366"/>
        <v>1</v>
      </c>
      <c r="BJ416" s="206">
        <f t="shared" si="366"/>
        <v>1</v>
      </c>
      <c r="BK416" s="206">
        <f t="shared" si="366"/>
        <v>1</v>
      </c>
      <c r="BL416" s="206">
        <f t="shared" si="366"/>
        <v>1</v>
      </c>
      <c r="BM416" s="206">
        <f t="shared" si="366"/>
        <v>1</v>
      </c>
      <c r="BN416" s="206">
        <f>BN414+BN415*(BN382-1)</f>
        <v>1</v>
      </c>
    </row>
    <row r="417" spans="2:66" hidden="1" outlineLevel="1"/>
    <row r="418" spans="2:66" hidden="1" outlineLevel="1">
      <c r="B418" s="74" t="s">
        <v>389</v>
      </c>
    </row>
    <row r="419" spans="2:66" hidden="1" outlineLevel="1">
      <c r="C419" s="108" t="s">
        <v>384</v>
      </c>
      <c r="J419" t="s">
        <v>141</v>
      </c>
      <c r="R419" s="216">
        <f t="shared" ref="R419:BM419" si="367">R399*R374</f>
        <v>14446976726</v>
      </c>
      <c r="S419" s="216">
        <f t="shared" si="367"/>
        <v>17168290656.827585</v>
      </c>
      <c r="T419" s="216">
        <f t="shared" si="367"/>
        <v>26248375567.927818</v>
      </c>
      <c r="U419" s="216">
        <f t="shared" si="367"/>
        <v>30388033219.106621</v>
      </c>
      <c r="V419" s="216">
        <f t="shared" si="367"/>
        <v>36476428341.21035</v>
      </c>
      <c r="W419" s="216">
        <f t="shared" si="367"/>
        <v>48135397462.085114</v>
      </c>
      <c r="X419" s="216">
        <f t="shared" si="367"/>
        <v>51314078932.926369</v>
      </c>
      <c r="Y419" s="216">
        <f t="shared" si="367"/>
        <v>54498560080.951599</v>
      </c>
      <c r="Z419" s="216">
        <f t="shared" si="367"/>
        <v>57577554132.068748</v>
      </c>
      <c r="AA419" s="216">
        <f t="shared" si="367"/>
        <v>60265169794.998604</v>
      </c>
      <c r="AB419" s="216">
        <f t="shared" si="367"/>
        <v>62844462153.689255</v>
      </c>
      <c r="AC419" s="216">
        <f t="shared" si="367"/>
        <v>65327026590.13829</v>
      </c>
      <c r="AD419" s="216">
        <f t="shared" si="367"/>
        <v>67722681725.474236</v>
      </c>
      <c r="AE419" s="216">
        <f t="shared" si="367"/>
        <v>70040201853.588776</v>
      </c>
      <c r="AF419" s="216">
        <f t="shared" si="367"/>
        <v>72287648677.218689</v>
      </c>
      <c r="AG419" s="216">
        <f t="shared" si="367"/>
        <v>74471895630.673706</v>
      </c>
      <c r="AH419" s="216">
        <f t="shared" si="367"/>
        <v>75371618467.248505</v>
      </c>
      <c r="AI419" s="216">
        <f t="shared" si="367"/>
        <v>75750111103.70755</v>
      </c>
      <c r="AJ419" s="216">
        <f t="shared" si="367"/>
        <v>76112114635.687134</v>
      </c>
      <c r="AK419" s="216">
        <f t="shared" si="367"/>
        <v>76456781948.449234</v>
      </c>
      <c r="AL419" s="216">
        <f t="shared" si="367"/>
        <v>76783447428.835693</v>
      </c>
      <c r="AM419" s="216">
        <f t="shared" si="367"/>
        <v>77091423722.150375</v>
      </c>
      <c r="AN419" s="216">
        <f t="shared" si="367"/>
        <v>77379964852.068924</v>
      </c>
      <c r="AO419" s="216">
        <f t="shared" si="367"/>
        <v>77648304228.067932</v>
      </c>
      <c r="AP419" s="216">
        <f t="shared" si="367"/>
        <v>77895730338.186905</v>
      </c>
      <c r="AQ419" s="216">
        <f t="shared" si="367"/>
        <v>78121775336.738831</v>
      </c>
      <c r="AR419" s="216">
        <f t="shared" si="367"/>
        <v>78326330354.985489</v>
      </c>
      <c r="AS419" s="216">
        <f t="shared" si="367"/>
        <v>78509446928.424271</v>
      </c>
      <c r="AT419" s="216">
        <f t="shared" si="367"/>
        <v>78671017476.704391</v>
      </c>
      <c r="AU419" s="216">
        <f t="shared" si="367"/>
        <v>78810757427.251389</v>
      </c>
      <c r="AV419" s="216">
        <f t="shared" si="367"/>
        <v>78928579169.71965</v>
      </c>
      <c r="AW419" s="216">
        <f t="shared" si="367"/>
        <v>79024866643.564621</v>
      </c>
      <c r="AX419" s="216">
        <f t="shared" si="367"/>
        <v>79100232638.059677</v>
      </c>
      <c r="AY419" s="216">
        <f t="shared" si="367"/>
        <v>79155098455.895782</v>
      </c>
      <c r="AZ419" s="216">
        <f t="shared" si="367"/>
        <v>79189612422.67627</v>
      </c>
      <c r="BA419" s="216">
        <f t="shared" si="367"/>
        <v>79203946538.123688</v>
      </c>
      <c r="BB419" s="216">
        <f t="shared" si="367"/>
        <v>79198548033.726044</v>
      </c>
      <c r="BC419" s="216">
        <f t="shared" si="367"/>
        <v>79174012788.671677</v>
      </c>
      <c r="BD419" s="216">
        <f t="shared" si="367"/>
        <v>79130816056.875351</v>
      </c>
      <c r="BE419" s="216">
        <f t="shared" si="367"/>
        <v>79069231298.570007</v>
      </c>
      <c r="BF419" s="216">
        <f t="shared" si="367"/>
        <v>78989463850.502945</v>
      </c>
      <c r="BG419" s="216">
        <f t="shared" si="367"/>
        <v>78891794420.08638</v>
      </c>
      <c r="BH419" s="216">
        <f t="shared" si="367"/>
        <v>78776556216.520493</v>
      </c>
      <c r="BI419" s="216">
        <f t="shared" si="367"/>
        <v>78644038321.735825</v>
      </c>
      <c r="BJ419" s="216">
        <f t="shared" si="367"/>
        <v>78536084338.625916</v>
      </c>
      <c r="BK419" s="216">
        <f t="shared" si="367"/>
        <v>78461307805.111267</v>
      </c>
      <c r="BL419" s="216">
        <f t="shared" si="367"/>
        <v>78386602468.550354</v>
      </c>
      <c r="BM419" s="216">
        <f t="shared" si="367"/>
        <v>78311968261.154495</v>
      </c>
      <c r="BN419" s="216">
        <f>BN399*BN374</f>
        <v>78237405115.199448</v>
      </c>
    </row>
    <row r="420" spans="2:66" hidden="1" outlineLevel="1">
      <c r="C420" s="108" t="s">
        <v>385</v>
      </c>
      <c r="J420" t="s">
        <v>141</v>
      </c>
      <c r="R420" s="216">
        <f t="shared" ref="R420:BM420" si="368">R405*R374</f>
        <v>7223488363.000001</v>
      </c>
      <c r="S420" s="216">
        <f t="shared" si="368"/>
        <v>7799164487.1724148</v>
      </c>
      <c r="T420" s="216">
        <f t="shared" si="368"/>
        <v>13568291917.985748</v>
      </c>
      <c r="U420" s="216">
        <f t="shared" si="368"/>
        <v>20694359539.893379</v>
      </c>
      <c r="V420" s="216">
        <f t="shared" si="368"/>
        <v>26485827231.78965</v>
      </c>
      <c r="W420" s="216">
        <f t="shared" si="368"/>
        <v>35655849971.914886</v>
      </c>
      <c r="X420" s="216">
        <f t="shared" si="368"/>
        <v>38010428839.204704</v>
      </c>
      <c r="Y420" s="216">
        <f t="shared" si="368"/>
        <v>40369303763.667847</v>
      </c>
      <c r="Z420" s="216">
        <f t="shared" si="368"/>
        <v>42650040097.828697</v>
      </c>
      <c r="AA420" s="216">
        <f t="shared" si="368"/>
        <v>44640866514.813774</v>
      </c>
      <c r="AB420" s="216">
        <f t="shared" si="368"/>
        <v>46551453447.177216</v>
      </c>
      <c r="AC420" s="216">
        <f t="shared" si="368"/>
        <v>48390390066.769089</v>
      </c>
      <c r="AD420" s="216">
        <f t="shared" si="368"/>
        <v>50164949426.277199</v>
      </c>
      <c r="AE420" s="216">
        <f t="shared" si="368"/>
        <v>51881631002.65834</v>
      </c>
      <c r="AF420" s="216">
        <f t="shared" si="368"/>
        <v>53546406427.569389</v>
      </c>
      <c r="AG420" s="216">
        <f t="shared" si="368"/>
        <v>55164367133.832367</v>
      </c>
      <c r="AH420" s="216">
        <f t="shared" si="368"/>
        <v>55830828494.258141</v>
      </c>
      <c r="AI420" s="216">
        <f t="shared" si="368"/>
        <v>56111193410.153732</v>
      </c>
      <c r="AJ420" s="216">
        <f t="shared" si="368"/>
        <v>56379344174.583046</v>
      </c>
      <c r="AK420" s="216">
        <f t="shared" si="368"/>
        <v>56634653295.147568</v>
      </c>
      <c r="AL420" s="216">
        <f t="shared" si="368"/>
        <v>56876627725.063461</v>
      </c>
      <c r="AM420" s="216">
        <f t="shared" si="368"/>
        <v>57104758312.703972</v>
      </c>
      <c r="AN420" s="216">
        <f t="shared" si="368"/>
        <v>57318492483.014</v>
      </c>
      <c r="AO420" s="216">
        <f t="shared" si="368"/>
        <v>57517262391.161415</v>
      </c>
      <c r="AP420" s="216">
        <f t="shared" si="368"/>
        <v>57700540991.24955</v>
      </c>
      <c r="AQ420" s="216">
        <f t="shared" si="368"/>
        <v>57867981730.917641</v>
      </c>
      <c r="AR420" s="216">
        <f t="shared" si="368"/>
        <v>58019503966.655907</v>
      </c>
      <c r="AS420" s="216">
        <f t="shared" si="368"/>
        <v>58155145872.90686</v>
      </c>
      <c r="AT420" s="216">
        <f t="shared" si="368"/>
        <v>58274827760.521759</v>
      </c>
      <c r="AU420" s="216">
        <f t="shared" si="368"/>
        <v>58378338835.001015</v>
      </c>
      <c r="AV420" s="216">
        <f t="shared" si="368"/>
        <v>58465614199.79232</v>
      </c>
      <c r="AW420" s="216">
        <f t="shared" si="368"/>
        <v>58536938254.492294</v>
      </c>
      <c r="AX420" s="216">
        <f t="shared" si="368"/>
        <v>58592764917.08123</v>
      </c>
      <c r="AY420" s="216">
        <f t="shared" si="368"/>
        <v>58633406263.626495</v>
      </c>
      <c r="AZ420" s="216">
        <f t="shared" si="368"/>
        <v>58658972164.945374</v>
      </c>
      <c r="BA420" s="216">
        <f t="shared" si="368"/>
        <v>58669590028.239754</v>
      </c>
      <c r="BB420" s="216">
        <f t="shared" si="368"/>
        <v>58665591136.093353</v>
      </c>
      <c r="BC420" s="216">
        <f t="shared" si="368"/>
        <v>58647416880.49752</v>
      </c>
      <c r="BD420" s="216">
        <f t="shared" si="368"/>
        <v>58615419301.389137</v>
      </c>
      <c r="BE420" s="216">
        <f t="shared" si="368"/>
        <v>58569800961.903694</v>
      </c>
      <c r="BF420" s="216">
        <f t="shared" si="368"/>
        <v>58510713963.335503</v>
      </c>
      <c r="BG420" s="216">
        <f t="shared" si="368"/>
        <v>58438366237.101006</v>
      </c>
      <c r="BH420" s="216">
        <f t="shared" si="368"/>
        <v>58353004604.829987</v>
      </c>
      <c r="BI420" s="216">
        <f t="shared" si="368"/>
        <v>58254843201.285782</v>
      </c>
      <c r="BJ420" s="216">
        <f t="shared" si="368"/>
        <v>58174877287.871033</v>
      </c>
      <c r="BK420" s="216">
        <f t="shared" si="368"/>
        <v>58119487263.045364</v>
      </c>
      <c r="BL420" s="216">
        <f t="shared" si="368"/>
        <v>58064149976.703957</v>
      </c>
      <c r="BM420" s="216">
        <f t="shared" si="368"/>
        <v>58008865378.632942</v>
      </c>
      <c r="BN420" s="216">
        <f>BN405*BN374</f>
        <v>57953633418.666245</v>
      </c>
    </row>
    <row r="421" spans="2:66" hidden="1" outlineLevel="1">
      <c r="C421" s="108" t="s">
        <v>386</v>
      </c>
      <c r="J421" t="s">
        <v>141</v>
      </c>
      <c r="R421" s="216">
        <f t="shared" ref="R421:BM421" si="369">R374*R413</f>
        <v>7223488363.000001</v>
      </c>
      <c r="S421" s="216">
        <f t="shared" si="369"/>
        <v>7799164487.1724148</v>
      </c>
      <c r="T421" s="216">
        <f t="shared" si="369"/>
        <v>13568291917.985748</v>
      </c>
      <c r="U421" s="216">
        <f t="shared" si="369"/>
        <v>20694359539.893379</v>
      </c>
      <c r="V421" s="216">
        <f t="shared" si="369"/>
        <v>26485827231.78965</v>
      </c>
      <c r="W421" s="216">
        <f t="shared" si="369"/>
        <v>35655849971.914886</v>
      </c>
      <c r="X421" s="216">
        <f t="shared" si="369"/>
        <v>38010428839.204704</v>
      </c>
      <c r="Y421" s="216">
        <f t="shared" si="369"/>
        <v>40369303763.667847</v>
      </c>
      <c r="Z421" s="216">
        <f t="shared" si="369"/>
        <v>42650040097.828697</v>
      </c>
      <c r="AA421" s="216">
        <f t="shared" si="369"/>
        <v>44640866514.813774</v>
      </c>
      <c r="AB421" s="216">
        <f t="shared" si="369"/>
        <v>46551453447.177216</v>
      </c>
      <c r="AC421" s="216">
        <f t="shared" si="369"/>
        <v>48390390066.769089</v>
      </c>
      <c r="AD421" s="216">
        <f t="shared" si="369"/>
        <v>50164949426.277199</v>
      </c>
      <c r="AE421" s="216">
        <f t="shared" si="369"/>
        <v>51881631002.65834</v>
      </c>
      <c r="AF421" s="216">
        <f t="shared" si="369"/>
        <v>53546406427.569389</v>
      </c>
      <c r="AG421" s="216">
        <f t="shared" si="369"/>
        <v>55164367133.832367</v>
      </c>
      <c r="AH421" s="216">
        <f t="shared" si="369"/>
        <v>55830828494.258141</v>
      </c>
      <c r="AI421" s="216">
        <f t="shared" si="369"/>
        <v>56111193410.153732</v>
      </c>
      <c r="AJ421" s="216">
        <f t="shared" si="369"/>
        <v>56379344174.583046</v>
      </c>
      <c r="AK421" s="216">
        <f t="shared" si="369"/>
        <v>56634653295.147568</v>
      </c>
      <c r="AL421" s="216">
        <f t="shared" si="369"/>
        <v>56876627725.063461</v>
      </c>
      <c r="AM421" s="216">
        <f t="shared" si="369"/>
        <v>57104758312.703972</v>
      </c>
      <c r="AN421" s="216">
        <f t="shared" si="369"/>
        <v>57318492483.014</v>
      </c>
      <c r="AO421" s="216">
        <f t="shared" si="369"/>
        <v>57517262391.161415</v>
      </c>
      <c r="AP421" s="216">
        <f t="shared" si="369"/>
        <v>57700540991.24955</v>
      </c>
      <c r="AQ421" s="216">
        <f t="shared" si="369"/>
        <v>57867981730.917641</v>
      </c>
      <c r="AR421" s="216">
        <f t="shared" si="369"/>
        <v>58019503966.655907</v>
      </c>
      <c r="AS421" s="216">
        <f t="shared" si="369"/>
        <v>58155145872.90686</v>
      </c>
      <c r="AT421" s="216">
        <f t="shared" si="369"/>
        <v>58274827760.521759</v>
      </c>
      <c r="AU421" s="216">
        <f t="shared" si="369"/>
        <v>58378338835.001015</v>
      </c>
      <c r="AV421" s="216">
        <f t="shared" si="369"/>
        <v>58465614199.79232</v>
      </c>
      <c r="AW421" s="216">
        <f t="shared" si="369"/>
        <v>58536938254.492294</v>
      </c>
      <c r="AX421" s="216">
        <f t="shared" si="369"/>
        <v>58592764917.08123</v>
      </c>
      <c r="AY421" s="216">
        <f t="shared" si="369"/>
        <v>58633406263.626495</v>
      </c>
      <c r="AZ421" s="216">
        <f t="shared" si="369"/>
        <v>58658972164.945374</v>
      </c>
      <c r="BA421" s="216">
        <f t="shared" si="369"/>
        <v>58669590028.239754</v>
      </c>
      <c r="BB421" s="216">
        <f t="shared" si="369"/>
        <v>58665591136.093353</v>
      </c>
      <c r="BC421" s="216">
        <f t="shared" si="369"/>
        <v>58647416880.49752</v>
      </c>
      <c r="BD421" s="216">
        <f t="shared" si="369"/>
        <v>58615419301.389137</v>
      </c>
      <c r="BE421" s="216">
        <f t="shared" si="369"/>
        <v>58569800961.903694</v>
      </c>
      <c r="BF421" s="216">
        <f t="shared" si="369"/>
        <v>58510713963.335503</v>
      </c>
      <c r="BG421" s="216">
        <f t="shared" si="369"/>
        <v>58438366237.101006</v>
      </c>
      <c r="BH421" s="216">
        <f t="shared" si="369"/>
        <v>58353004604.829987</v>
      </c>
      <c r="BI421" s="216">
        <f t="shared" si="369"/>
        <v>58254843201.285782</v>
      </c>
      <c r="BJ421" s="216">
        <f t="shared" si="369"/>
        <v>58174877287.871033</v>
      </c>
      <c r="BK421" s="216">
        <f t="shared" si="369"/>
        <v>58119487263.045364</v>
      </c>
      <c r="BL421" s="216">
        <f t="shared" si="369"/>
        <v>58064149976.703957</v>
      </c>
      <c r="BM421" s="216">
        <f t="shared" si="369"/>
        <v>58008865378.632942</v>
      </c>
      <c r="BN421" s="216">
        <f>BN374*BN413</f>
        <v>57953633418.666245</v>
      </c>
    </row>
    <row r="422" spans="2:66" hidden="1" outlineLevel="1"/>
    <row r="423" spans="2:66" hidden="1" outlineLevel="1">
      <c r="B423" s="74" t="s">
        <v>391</v>
      </c>
    </row>
    <row r="424" spans="2:66" hidden="1" outlineLevel="1">
      <c r="B424" s="74"/>
      <c r="C424" t="s">
        <v>476</v>
      </c>
      <c r="G424" s="60" t="s">
        <v>392</v>
      </c>
      <c r="J424" t="s">
        <v>119</v>
      </c>
      <c r="R424" s="192">
        <v>0.01</v>
      </c>
      <c r="S424" s="192">
        <v>0.01</v>
      </c>
      <c r="T424" s="192">
        <v>0.01</v>
      </c>
      <c r="U424" s="192">
        <v>0.01</v>
      </c>
      <c r="V424" s="192">
        <v>0.01</v>
      </c>
      <c r="W424" s="192">
        <v>0.01</v>
      </c>
      <c r="X424" s="192">
        <v>0.01</v>
      </c>
      <c r="Y424" s="192">
        <v>0.01</v>
      </c>
      <c r="Z424" s="192">
        <v>0.01</v>
      </c>
      <c r="AA424" s="192">
        <v>0.01</v>
      </c>
      <c r="AB424" s="192">
        <v>0.01</v>
      </c>
      <c r="AC424" s="192">
        <v>0.01</v>
      </c>
      <c r="AD424" s="192">
        <v>0.01</v>
      </c>
      <c r="AE424" s="192">
        <v>0.01</v>
      </c>
      <c r="AF424" s="192">
        <v>0.01</v>
      </c>
      <c r="AG424" s="192">
        <v>0.01</v>
      </c>
      <c r="AH424" s="198">
        <f>AG424</f>
        <v>0.01</v>
      </c>
      <c r="AI424" s="198">
        <f t="shared" ref="AI424:BN424" si="370">AH424</f>
        <v>0.01</v>
      </c>
      <c r="AJ424" s="198">
        <f t="shared" si="370"/>
        <v>0.01</v>
      </c>
      <c r="AK424" s="198">
        <f t="shared" si="370"/>
        <v>0.01</v>
      </c>
      <c r="AL424" s="198">
        <f t="shared" si="370"/>
        <v>0.01</v>
      </c>
      <c r="AM424" s="198">
        <f t="shared" si="370"/>
        <v>0.01</v>
      </c>
      <c r="AN424" s="198">
        <f t="shared" si="370"/>
        <v>0.01</v>
      </c>
      <c r="AO424" s="198">
        <f t="shared" si="370"/>
        <v>0.01</v>
      </c>
      <c r="AP424" s="198">
        <f t="shared" si="370"/>
        <v>0.01</v>
      </c>
      <c r="AQ424" s="198">
        <f t="shared" si="370"/>
        <v>0.01</v>
      </c>
      <c r="AR424" s="198">
        <f t="shared" si="370"/>
        <v>0.01</v>
      </c>
      <c r="AS424" s="198">
        <f t="shared" si="370"/>
        <v>0.01</v>
      </c>
      <c r="AT424" s="198">
        <f t="shared" si="370"/>
        <v>0.01</v>
      </c>
      <c r="AU424" s="198">
        <f t="shared" si="370"/>
        <v>0.01</v>
      </c>
      <c r="AV424" s="198">
        <f t="shared" si="370"/>
        <v>0.01</v>
      </c>
      <c r="AW424" s="198">
        <f t="shared" si="370"/>
        <v>0.01</v>
      </c>
      <c r="AX424" s="198">
        <f t="shared" si="370"/>
        <v>0.01</v>
      </c>
      <c r="AY424" s="198">
        <f t="shared" si="370"/>
        <v>0.01</v>
      </c>
      <c r="AZ424" s="198">
        <f t="shared" si="370"/>
        <v>0.01</v>
      </c>
      <c r="BA424" s="198">
        <f t="shared" si="370"/>
        <v>0.01</v>
      </c>
      <c r="BB424" s="198">
        <f t="shared" si="370"/>
        <v>0.01</v>
      </c>
      <c r="BC424" s="198">
        <f t="shared" si="370"/>
        <v>0.01</v>
      </c>
      <c r="BD424" s="198">
        <f t="shared" si="370"/>
        <v>0.01</v>
      </c>
      <c r="BE424" s="198">
        <f t="shared" si="370"/>
        <v>0.01</v>
      </c>
      <c r="BF424" s="198">
        <f t="shared" si="370"/>
        <v>0.01</v>
      </c>
      <c r="BG424" s="198">
        <f t="shared" si="370"/>
        <v>0.01</v>
      </c>
      <c r="BH424" s="198">
        <f t="shared" si="370"/>
        <v>0.01</v>
      </c>
      <c r="BI424" s="198">
        <f t="shared" si="370"/>
        <v>0.01</v>
      </c>
      <c r="BJ424" s="198">
        <f t="shared" si="370"/>
        <v>0.01</v>
      </c>
      <c r="BK424" s="198">
        <f t="shared" si="370"/>
        <v>0.01</v>
      </c>
      <c r="BL424" s="198">
        <f t="shared" si="370"/>
        <v>0.01</v>
      </c>
      <c r="BM424" s="198">
        <f t="shared" si="370"/>
        <v>0.01</v>
      </c>
      <c r="BN424" s="198">
        <f t="shared" si="370"/>
        <v>0.01</v>
      </c>
    </row>
    <row r="425" spans="2:66" hidden="1" outlineLevel="1">
      <c r="C425" s="108" t="s">
        <v>384</v>
      </c>
      <c r="G425" s="110"/>
      <c r="J425" t="s">
        <v>141</v>
      </c>
      <c r="R425" s="217">
        <f t="shared" ref="R425:AW425" si="371">R419*R$424</f>
        <v>144469767.25999999</v>
      </c>
      <c r="S425" s="217">
        <f t="shared" si="371"/>
        <v>171682906.56827587</v>
      </c>
      <c r="T425" s="217">
        <f t="shared" si="371"/>
        <v>262483755.67927819</v>
      </c>
      <c r="U425" s="217">
        <f t="shared" si="371"/>
        <v>303880332.19106621</v>
      </c>
      <c r="V425" s="217">
        <f t="shared" si="371"/>
        <v>364764283.41210353</v>
      </c>
      <c r="W425" s="217">
        <f t="shared" si="371"/>
        <v>481353974.62085116</v>
      </c>
      <c r="X425" s="217">
        <f t="shared" si="371"/>
        <v>513140789.32926369</v>
      </c>
      <c r="Y425" s="217">
        <f t="shared" si="371"/>
        <v>544985600.80951595</v>
      </c>
      <c r="Z425" s="217">
        <f t="shared" si="371"/>
        <v>575775541.32068753</v>
      </c>
      <c r="AA425" s="217">
        <f t="shared" si="371"/>
        <v>602651697.9499861</v>
      </c>
      <c r="AB425" s="217">
        <f t="shared" si="371"/>
        <v>628444621.53689253</v>
      </c>
      <c r="AC425" s="217">
        <f t="shared" si="371"/>
        <v>653270265.90138292</v>
      </c>
      <c r="AD425" s="217">
        <f t="shared" si="371"/>
        <v>677226817.25474238</v>
      </c>
      <c r="AE425" s="217">
        <f t="shared" si="371"/>
        <v>700402018.53588772</v>
      </c>
      <c r="AF425" s="217">
        <f t="shared" si="371"/>
        <v>722876486.77218688</v>
      </c>
      <c r="AG425" s="217">
        <f t="shared" si="371"/>
        <v>744718956.30673707</v>
      </c>
      <c r="AH425" s="217">
        <f t="shared" si="371"/>
        <v>753716184.67248511</v>
      </c>
      <c r="AI425" s="217">
        <f t="shared" si="371"/>
        <v>757501111.03707552</v>
      </c>
      <c r="AJ425" s="217">
        <f t="shared" si="371"/>
        <v>761121146.35687137</v>
      </c>
      <c r="AK425" s="217">
        <f t="shared" si="371"/>
        <v>764567819.4844923</v>
      </c>
      <c r="AL425" s="217">
        <f t="shared" si="371"/>
        <v>767834474.2883569</v>
      </c>
      <c r="AM425" s="217">
        <f t="shared" si="371"/>
        <v>770914237.22150373</v>
      </c>
      <c r="AN425" s="217">
        <f t="shared" si="371"/>
        <v>773799648.52068925</v>
      </c>
      <c r="AO425" s="217">
        <f t="shared" si="371"/>
        <v>776483042.28067935</v>
      </c>
      <c r="AP425" s="217">
        <f t="shared" si="371"/>
        <v>778957303.38186908</v>
      </c>
      <c r="AQ425" s="217">
        <f t="shared" si="371"/>
        <v>781217753.36738837</v>
      </c>
      <c r="AR425" s="217">
        <f t="shared" si="371"/>
        <v>783263303.54985487</v>
      </c>
      <c r="AS425" s="217">
        <f t="shared" si="371"/>
        <v>785094469.28424275</v>
      </c>
      <c r="AT425" s="217">
        <f t="shared" si="371"/>
        <v>786710174.76704395</v>
      </c>
      <c r="AU425" s="217">
        <f t="shared" si="371"/>
        <v>788107574.27251387</v>
      </c>
      <c r="AV425" s="217">
        <f t="shared" si="371"/>
        <v>789285791.69719648</v>
      </c>
      <c r="AW425" s="217">
        <f t="shared" si="371"/>
        <v>790248666.43564618</v>
      </c>
      <c r="AX425" s="217">
        <f t="shared" ref="AX425:BN425" si="372">AX419*AX$424</f>
        <v>791002326.38059676</v>
      </c>
      <c r="AY425" s="217">
        <f t="shared" si="372"/>
        <v>791550984.55895782</v>
      </c>
      <c r="AZ425" s="217">
        <f t="shared" si="372"/>
        <v>791896124.22676265</v>
      </c>
      <c r="BA425" s="217">
        <f t="shared" si="372"/>
        <v>792039465.38123691</v>
      </c>
      <c r="BB425" s="217">
        <f t="shared" si="372"/>
        <v>791985480.33726048</v>
      </c>
      <c r="BC425" s="217">
        <f t="shared" si="372"/>
        <v>791740127.88671672</v>
      </c>
      <c r="BD425" s="217">
        <f t="shared" si="372"/>
        <v>791308160.56875348</v>
      </c>
      <c r="BE425" s="217">
        <f t="shared" si="372"/>
        <v>790692312.98570013</v>
      </c>
      <c r="BF425" s="217">
        <f t="shared" si="372"/>
        <v>789894638.50502944</v>
      </c>
      <c r="BG425" s="217">
        <f t="shared" si="372"/>
        <v>788917944.20086384</v>
      </c>
      <c r="BH425" s="217">
        <f t="shared" si="372"/>
        <v>787765562.16520488</v>
      </c>
      <c r="BI425" s="217">
        <f t="shared" si="372"/>
        <v>786440383.21735823</v>
      </c>
      <c r="BJ425" s="217">
        <f t="shared" si="372"/>
        <v>785360843.3862592</v>
      </c>
      <c r="BK425" s="217">
        <f t="shared" si="372"/>
        <v>784613078.05111265</v>
      </c>
      <c r="BL425" s="217">
        <f t="shared" si="372"/>
        <v>783866024.6855036</v>
      </c>
      <c r="BM425" s="217">
        <f t="shared" si="372"/>
        <v>783119682.61154497</v>
      </c>
      <c r="BN425" s="217">
        <f t="shared" si="372"/>
        <v>782374051.15199447</v>
      </c>
    </row>
    <row r="426" spans="2:66" hidden="1" outlineLevel="1">
      <c r="C426" s="108" t="s">
        <v>385</v>
      </c>
      <c r="G426" s="110"/>
      <c r="J426" t="s">
        <v>141</v>
      </c>
      <c r="R426" s="217">
        <f t="shared" ref="R426:AW426" si="373">R420*R$424</f>
        <v>72234883.63000001</v>
      </c>
      <c r="S426" s="217">
        <f t="shared" si="373"/>
        <v>77991644.871724144</v>
      </c>
      <c r="T426" s="217">
        <f t="shared" si="373"/>
        <v>135682919.17985749</v>
      </c>
      <c r="U426" s="217">
        <f t="shared" si="373"/>
        <v>206943595.3989338</v>
      </c>
      <c r="V426" s="217">
        <f t="shared" si="373"/>
        <v>264858272.31789652</v>
      </c>
      <c r="W426" s="217">
        <f t="shared" si="373"/>
        <v>356558499.71914887</v>
      </c>
      <c r="X426" s="217">
        <f t="shared" si="373"/>
        <v>380104288.39204705</v>
      </c>
      <c r="Y426" s="217">
        <f t="shared" si="373"/>
        <v>403693037.63667846</v>
      </c>
      <c r="Z426" s="217">
        <f t="shared" si="373"/>
        <v>426500400.97828698</v>
      </c>
      <c r="AA426" s="217">
        <f t="shared" si="373"/>
        <v>446408665.14813775</v>
      </c>
      <c r="AB426" s="217">
        <f t="shared" si="373"/>
        <v>465514534.47177219</v>
      </c>
      <c r="AC426" s="217">
        <f t="shared" si="373"/>
        <v>483903900.66769087</v>
      </c>
      <c r="AD426" s="217">
        <f t="shared" si="373"/>
        <v>501649494.26277202</v>
      </c>
      <c r="AE426" s="217">
        <f t="shared" si="373"/>
        <v>518816310.02658343</v>
      </c>
      <c r="AF426" s="217">
        <f t="shared" si="373"/>
        <v>535464064.27569389</v>
      </c>
      <c r="AG426" s="217">
        <f t="shared" si="373"/>
        <v>551643671.33832371</v>
      </c>
      <c r="AH426" s="217">
        <f t="shared" si="373"/>
        <v>558308284.94258142</v>
      </c>
      <c r="AI426" s="217">
        <f t="shared" si="373"/>
        <v>561111934.10153735</v>
      </c>
      <c r="AJ426" s="217">
        <f t="shared" si="373"/>
        <v>563793441.74583042</v>
      </c>
      <c r="AK426" s="217">
        <f t="shared" si="373"/>
        <v>566346532.95147574</v>
      </c>
      <c r="AL426" s="217">
        <f t="shared" si="373"/>
        <v>568766277.25063467</v>
      </c>
      <c r="AM426" s="217">
        <f t="shared" si="373"/>
        <v>571047583.12703967</v>
      </c>
      <c r="AN426" s="217">
        <f t="shared" si="373"/>
        <v>573184924.83013999</v>
      </c>
      <c r="AO426" s="217">
        <f t="shared" si="373"/>
        <v>575172623.91161418</v>
      </c>
      <c r="AP426" s="217">
        <f t="shared" si="373"/>
        <v>577005409.91249549</v>
      </c>
      <c r="AQ426" s="217">
        <f t="shared" si="373"/>
        <v>578679817.30917645</v>
      </c>
      <c r="AR426" s="217">
        <f t="shared" si="373"/>
        <v>580195039.6665591</v>
      </c>
      <c r="AS426" s="217">
        <f t="shared" si="373"/>
        <v>581551458.72906864</v>
      </c>
      <c r="AT426" s="217">
        <f t="shared" si="373"/>
        <v>582748277.60521758</v>
      </c>
      <c r="AU426" s="217">
        <f t="shared" si="373"/>
        <v>583783388.35001016</v>
      </c>
      <c r="AV426" s="217">
        <f t="shared" si="373"/>
        <v>584656141.99792325</v>
      </c>
      <c r="AW426" s="217">
        <f t="shared" si="373"/>
        <v>585369382.54492295</v>
      </c>
      <c r="AX426" s="217">
        <f t="shared" ref="AX426:BN426" si="374">AX420*AX$424</f>
        <v>585927649.17081237</v>
      </c>
      <c r="AY426" s="217">
        <f t="shared" si="374"/>
        <v>586334062.63626492</v>
      </c>
      <c r="AZ426" s="217">
        <f t="shared" si="374"/>
        <v>586589721.64945376</v>
      </c>
      <c r="BA426" s="217">
        <f t="shared" si="374"/>
        <v>586695900.28239751</v>
      </c>
      <c r="BB426" s="217">
        <f t="shared" si="374"/>
        <v>586655911.36093354</v>
      </c>
      <c r="BC426" s="217">
        <f t="shared" si="374"/>
        <v>586474168.80497527</v>
      </c>
      <c r="BD426" s="217">
        <f t="shared" si="374"/>
        <v>586154193.01389134</v>
      </c>
      <c r="BE426" s="217">
        <f t="shared" si="374"/>
        <v>585698009.61903691</v>
      </c>
      <c r="BF426" s="217">
        <f t="shared" si="374"/>
        <v>585107139.63335502</v>
      </c>
      <c r="BG426" s="217">
        <f t="shared" si="374"/>
        <v>584383662.37101007</v>
      </c>
      <c r="BH426" s="217">
        <f t="shared" si="374"/>
        <v>583530046.04829991</v>
      </c>
      <c r="BI426" s="217">
        <f t="shared" si="374"/>
        <v>582548432.01285779</v>
      </c>
      <c r="BJ426" s="217">
        <f t="shared" si="374"/>
        <v>581748772.87871039</v>
      </c>
      <c r="BK426" s="217">
        <f t="shared" si="374"/>
        <v>581194872.63045371</v>
      </c>
      <c r="BL426" s="217">
        <f t="shared" si="374"/>
        <v>580641499.76703954</v>
      </c>
      <c r="BM426" s="217">
        <f t="shared" si="374"/>
        <v>580088653.78632939</v>
      </c>
      <c r="BN426" s="217">
        <f t="shared" si="374"/>
        <v>579536334.18666244</v>
      </c>
    </row>
    <row r="427" spans="2:66" hidden="1" outlineLevel="1">
      <c r="C427" s="108" t="s">
        <v>386</v>
      </c>
      <c r="G427" s="110"/>
      <c r="J427" t="s">
        <v>141</v>
      </c>
      <c r="R427" s="217">
        <f t="shared" ref="R427:AW427" si="375">R421*R$424</f>
        <v>72234883.63000001</v>
      </c>
      <c r="S427" s="217">
        <f t="shared" si="375"/>
        <v>77991644.871724144</v>
      </c>
      <c r="T427" s="217">
        <f t="shared" si="375"/>
        <v>135682919.17985749</v>
      </c>
      <c r="U427" s="217">
        <f t="shared" si="375"/>
        <v>206943595.3989338</v>
      </c>
      <c r="V427" s="217">
        <f t="shared" si="375"/>
        <v>264858272.31789652</v>
      </c>
      <c r="W427" s="217">
        <f t="shared" si="375"/>
        <v>356558499.71914887</v>
      </c>
      <c r="X427" s="217">
        <f t="shared" si="375"/>
        <v>380104288.39204705</v>
      </c>
      <c r="Y427" s="217">
        <f t="shared" si="375"/>
        <v>403693037.63667846</v>
      </c>
      <c r="Z427" s="217">
        <f t="shared" si="375"/>
        <v>426500400.97828698</v>
      </c>
      <c r="AA427" s="217">
        <f t="shared" si="375"/>
        <v>446408665.14813775</v>
      </c>
      <c r="AB427" s="217">
        <f t="shared" si="375"/>
        <v>465514534.47177219</v>
      </c>
      <c r="AC427" s="217">
        <f t="shared" si="375"/>
        <v>483903900.66769087</v>
      </c>
      <c r="AD427" s="217">
        <f t="shared" si="375"/>
        <v>501649494.26277202</v>
      </c>
      <c r="AE427" s="217">
        <f t="shared" si="375"/>
        <v>518816310.02658343</v>
      </c>
      <c r="AF427" s="217">
        <f t="shared" si="375"/>
        <v>535464064.27569389</v>
      </c>
      <c r="AG427" s="217">
        <f t="shared" si="375"/>
        <v>551643671.33832371</v>
      </c>
      <c r="AH427" s="217">
        <f t="shared" si="375"/>
        <v>558308284.94258142</v>
      </c>
      <c r="AI427" s="217">
        <f t="shared" si="375"/>
        <v>561111934.10153735</v>
      </c>
      <c r="AJ427" s="217">
        <f t="shared" si="375"/>
        <v>563793441.74583042</v>
      </c>
      <c r="AK427" s="217">
        <f t="shared" si="375"/>
        <v>566346532.95147574</v>
      </c>
      <c r="AL427" s="217">
        <f t="shared" si="375"/>
        <v>568766277.25063467</v>
      </c>
      <c r="AM427" s="217">
        <f t="shared" si="375"/>
        <v>571047583.12703967</v>
      </c>
      <c r="AN427" s="217">
        <f t="shared" si="375"/>
        <v>573184924.83013999</v>
      </c>
      <c r="AO427" s="217">
        <f t="shared" si="375"/>
        <v>575172623.91161418</v>
      </c>
      <c r="AP427" s="217">
        <f t="shared" si="375"/>
        <v>577005409.91249549</v>
      </c>
      <c r="AQ427" s="217">
        <f t="shared" si="375"/>
        <v>578679817.30917645</v>
      </c>
      <c r="AR427" s="217">
        <f t="shared" si="375"/>
        <v>580195039.6665591</v>
      </c>
      <c r="AS427" s="217">
        <f t="shared" si="375"/>
        <v>581551458.72906864</v>
      </c>
      <c r="AT427" s="217">
        <f t="shared" si="375"/>
        <v>582748277.60521758</v>
      </c>
      <c r="AU427" s="217">
        <f t="shared" si="375"/>
        <v>583783388.35001016</v>
      </c>
      <c r="AV427" s="217">
        <f t="shared" si="375"/>
        <v>584656141.99792325</v>
      </c>
      <c r="AW427" s="217">
        <f t="shared" si="375"/>
        <v>585369382.54492295</v>
      </c>
      <c r="AX427" s="217">
        <f t="shared" ref="AX427:BN427" si="376">AX421*AX$424</f>
        <v>585927649.17081237</v>
      </c>
      <c r="AY427" s="217">
        <f t="shared" si="376"/>
        <v>586334062.63626492</v>
      </c>
      <c r="AZ427" s="217">
        <f t="shared" si="376"/>
        <v>586589721.64945376</v>
      </c>
      <c r="BA427" s="217">
        <f t="shared" si="376"/>
        <v>586695900.28239751</v>
      </c>
      <c r="BB427" s="217">
        <f t="shared" si="376"/>
        <v>586655911.36093354</v>
      </c>
      <c r="BC427" s="217">
        <f t="shared" si="376"/>
        <v>586474168.80497527</v>
      </c>
      <c r="BD427" s="217">
        <f t="shared" si="376"/>
        <v>586154193.01389134</v>
      </c>
      <c r="BE427" s="217">
        <f t="shared" si="376"/>
        <v>585698009.61903691</v>
      </c>
      <c r="BF427" s="217">
        <f t="shared" si="376"/>
        <v>585107139.63335502</v>
      </c>
      <c r="BG427" s="217">
        <f t="shared" si="376"/>
        <v>584383662.37101007</v>
      </c>
      <c r="BH427" s="217">
        <f t="shared" si="376"/>
        <v>583530046.04829991</v>
      </c>
      <c r="BI427" s="217">
        <f t="shared" si="376"/>
        <v>582548432.01285779</v>
      </c>
      <c r="BJ427" s="217">
        <f t="shared" si="376"/>
        <v>581748772.87871039</v>
      </c>
      <c r="BK427" s="217">
        <f t="shared" si="376"/>
        <v>581194872.63045371</v>
      </c>
      <c r="BL427" s="217">
        <f t="shared" si="376"/>
        <v>580641499.76703954</v>
      </c>
      <c r="BM427" s="217">
        <f t="shared" si="376"/>
        <v>580088653.78632939</v>
      </c>
      <c r="BN427" s="217">
        <f t="shared" si="376"/>
        <v>579536334.18666244</v>
      </c>
    </row>
    <row r="428" spans="2:66" collapsed="1">
      <c r="C428" s="108"/>
      <c r="G428" s="110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18"/>
      <c r="AC428" s="218"/>
      <c r="AD428" s="218"/>
      <c r="AE428" s="218"/>
      <c r="AF428" s="218"/>
      <c r="AG428" s="218"/>
      <c r="AH428" s="218"/>
      <c r="AI428" s="218"/>
      <c r="AJ428" s="218"/>
      <c r="AK428" s="218"/>
      <c r="AL428" s="218"/>
      <c r="AM428" s="218"/>
      <c r="AN428" s="218"/>
      <c r="AO428" s="218"/>
      <c r="AP428" s="218"/>
      <c r="AQ428" s="218"/>
      <c r="AR428" s="218"/>
      <c r="AS428" s="218"/>
      <c r="AT428" s="218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</row>
    <row r="430" spans="2:66" ht="15.75">
      <c r="B430" s="17" t="s">
        <v>393</v>
      </c>
      <c r="C430" s="17"/>
      <c r="D430" s="17"/>
    </row>
    <row r="431" spans="2:66" hidden="1" outlineLevel="1"/>
    <row r="432" spans="2:66" hidden="1" outlineLevel="1">
      <c r="B432" s="74" t="s">
        <v>475</v>
      </c>
    </row>
    <row r="433" spans="2:69" hidden="1" outlineLevel="1">
      <c r="C433" t="s">
        <v>394</v>
      </c>
      <c r="G433" s="60" t="s">
        <v>392</v>
      </c>
      <c r="J433" t="s">
        <v>119</v>
      </c>
      <c r="P433" s="211">
        <v>2.5000000000000001E-2</v>
      </c>
      <c r="Q433" s="212">
        <f>P433</f>
        <v>2.5000000000000001E-2</v>
      </c>
      <c r="R433" s="212">
        <f t="shared" ref="R433:BN433" si="377">Q433</f>
        <v>2.5000000000000001E-2</v>
      </c>
      <c r="S433" s="212">
        <f t="shared" si="377"/>
        <v>2.5000000000000001E-2</v>
      </c>
      <c r="T433" s="212">
        <f t="shared" si="377"/>
        <v>2.5000000000000001E-2</v>
      </c>
      <c r="U433" s="212">
        <f t="shared" si="377"/>
        <v>2.5000000000000001E-2</v>
      </c>
      <c r="V433" s="212">
        <f t="shared" si="377"/>
        <v>2.5000000000000001E-2</v>
      </c>
      <c r="W433" s="212">
        <f t="shared" si="377"/>
        <v>2.5000000000000001E-2</v>
      </c>
      <c r="X433" s="212">
        <f t="shared" si="377"/>
        <v>2.5000000000000001E-2</v>
      </c>
      <c r="Y433" s="212">
        <f t="shared" si="377"/>
        <v>2.5000000000000001E-2</v>
      </c>
      <c r="Z433" s="212">
        <f t="shared" si="377"/>
        <v>2.5000000000000001E-2</v>
      </c>
      <c r="AA433" s="212">
        <f t="shared" si="377"/>
        <v>2.5000000000000001E-2</v>
      </c>
      <c r="AB433" s="212">
        <f t="shared" si="377"/>
        <v>2.5000000000000001E-2</v>
      </c>
      <c r="AC433" s="212">
        <f t="shared" si="377"/>
        <v>2.5000000000000001E-2</v>
      </c>
      <c r="AD433" s="212">
        <f t="shared" si="377"/>
        <v>2.5000000000000001E-2</v>
      </c>
      <c r="AE433" s="212">
        <f t="shared" si="377"/>
        <v>2.5000000000000001E-2</v>
      </c>
      <c r="AF433" s="212">
        <f t="shared" si="377"/>
        <v>2.5000000000000001E-2</v>
      </c>
      <c r="AG433" s="212">
        <f t="shared" si="377"/>
        <v>2.5000000000000001E-2</v>
      </c>
      <c r="AH433" s="212">
        <f t="shared" si="377"/>
        <v>2.5000000000000001E-2</v>
      </c>
      <c r="AI433" s="212">
        <f t="shared" si="377"/>
        <v>2.5000000000000001E-2</v>
      </c>
      <c r="AJ433" s="212">
        <f t="shared" si="377"/>
        <v>2.5000000000000001E-2</v>
      </c>
      <c r="AK433" s="212">
        <f t="shared" si="377"/>
        <v>2.5000000000000001E-2</v>
      </c>
      <c r="AL433" s="212">
        <f t="shared" si="377"/>
        <v>2.5000000000000001E-2</v>
      </c>
      <c r="AM433" s="212">
        <f t="shared" si="377"/>
        <v>2.5000000000000001E-2</v>
      </c>
      <c r="AN433" s="212">
        <f t="shared" si="377"/>
        <v>2.5000000000000001E-2</v>
      </c>
      <c r="AO433" s="212">
        <f t="shared" si="377"/>
        <v>2.5000000000000001E-2</v>
      </c>
      <c r="AP433" s="212">
        <f t="shared" si="377"/>
        <v>2.5000000000000001E-2</v>
      </c>
      <c r="AQ433" s="212">
        <f t="shared" si="377"/>
        <v>2.5000000000000001E-2</v>
      </c>
      <c r="AR433" s="212">
        <f t="shared" si="377"/>
        <v>2.5000000000000001E-2</v>
      </c>
      <c r="AS433" s="212">
        <f t="shared" si="377"/>
        <v>2.5000000000000001E-2</v>
      </c>
      <c r="AT433" s="212">
        <f t="shared" si="377"/>
        <v>2.5000000000000001E-2</v>
      </c>
      <c r="AU433" s="212">
        <f t="shared" si="377"/>
        <v>2.5000000000000001E-2</v>
      </c>
      <c r="AV433" s="212">
        <f t="shared" si="377"/>
        <v>2.5000000000000001E-2</v>
      </c>
      <c r="AW433" s="212">
        <f t="shared" si="377"/>
        <v>2.5000000000000001E-2</v>
      </c>
      <c r="AX433" s="212">
        <f t="shared" si="377"/>
        <v>2.5000000000000001E-2</v>
      </c>
      <c r="AY433" s="212">
        <f t="shared" si="377"/>
        <v>2.5000000000000001E-2</v>
      </c>
      <c r="AZ433" s="212">
        <f t="shared" si="377"/>
        <v>2.5000000000000001E-2</v>
      </c>
      <c r="BA433" s="212">
        <f t="shared" si="377"/>
        <v>2.5000000000000001E-2</v>
      </c>
      <c r="BB433" s="212">
        <f t="shared" si="377"/>
        <v>2.5000000000000001E-2</v>
      </c>
      <c r="BC433" s="212">
        <f t="shared" si="377"/>
        <v>2.5000000000000001E-2</v>
      </c>
      <c r="BD433" s="212">
        <f t="shared" si="377"/>
        <v>2.5000000000000001E-2</v>
      </c>
      <c r="BE433" s="212">
        <f t="shared" si="377"/>
        <v>2.5000000000000001E-2</v>
      </c>
      <c r="BF433" s="212">
        <f t="shared" si="377"/>
        <v>2.5000000000000001E-2</v>
      </c>
      <c r="BG433" s="212">
        <f t="shared" si="377"/>
        <v>2.5000000000000001E-2</v>
      </c>
      <c r="BH433" s="212">
        <f t="shared" si="377"/>
        <v>2.5000000000000001E-2</v>
      </c>
      <c r="BI433" s="212">
        <f t="shared" si="377"/>
        <v>2.5000000000000001E-2</v>
      </c>
      <c r="BJ433" s="212">
        <f t="shared" si="377"/>
        <v>2.5000000000000001E-2</v>
      </c>
      <c r="BK433" s="212">
        <f t="shared" si="377"/>
        <v>2.5000000000000001E-2</v>
      </c>
      <c r="BL433" s="212">
        <f t="shared" si="377"/>
        <v>2.5000000000000001E-2</v>
      </c>
      <c r="BM433" s="212">
        <f t="shared" si="377"/>
        <v>2.5000000000000001E-2</v>
      </c>
      <c r="BN433" s="212">
        <f t="shared" si="377"/>
        <v>2.5000000000000001E-2</v>
      </c>
    </row>
    <row r="434" spans="2:69" hidden="1" outlineLevel="1">
      <c r="C434" t="s">
        <v>395</v>
      </c>
      <c r="G434" s="60" t="s">
        <v>392</v>
      </c>
      <c r="J434" t="s">
        <v>119</v>
      </c>
      <c r="P434" s="211">
        <v>0.03</v>
      </c>
      <c r="Q434" s="212">
        <f>P434</f>
        <v>0.03</v>
      </c>
      <c r="R434" s="212">
        <f t="shared" ref="R434:BN434" si="378">Q434</f>
        <v>0.03</v>
      </c>
      <c r="S434" s="212">
        <f t="shared" si="378"/>
        <v>0.03</v>
      </c>
      <c r="T434" s="212">
        <f t="shared" si="378"/>
        <v>0.03</v>
      </c>
      <c r="U434" s="212">
        <f t="shared" si="378"/>
        <v>0.03</v>
      </c>
      <c r="V434" s="212">
        <f t="shared" si="378"/>
        <v>0.03</v>
      </c>
      <c r="W434" s="212">
        <f t="shared" si="378"/>
        <v>0.03</v>
      </c>
      <c r="X434" s="212">
        <f t="shared" si="378"/>
        <v>0.03</v>
      </c>
      <c r="Y434" s="212">
        <f t="shared" si="378"/>
        <v>0.03</v>
      </c>
      <c r="Z434" s="212">
        <f t="shared" si="378"/>
        <v>0.03</v>
      </c>
      <c r="AA434" s="212">
        <f t="shared" si="378"/>
        <v>0.03</v>
      </c>
      <c r="AB434" s="212">
        <f t="shared" si="378"/>
        <v>0.03</v>
      </c>
      <c r="AC434" s="212">
        <f t="shared" si="378"/>
        <v>0.03</v>
      </c>
      <c r="AD434" s="212">
        <f t="shared" si="378"/>
        <v>0.03</v>
      </c>
      <c r="AE434" s="212">
        <f t="shared" si="378"/>
        <v>0.03</v>
      </c>
      <c r="AF434" s="212">
        <f t="shared" si="378"/>
        <v>0.03</v>
      </c>
      <c r="AG434" s="212">
        <f t="shared" si="378"/>
        <v>0.03</v>
      </c>
      <c r="AH434" s="212">
        <f>AG434</f>
        <v>0.03</v>
      </c>
      <c r="AI434" s="212">
        <f t="shared" si="378"/>
        <v>0.03</v>
      </c>
      <c r="AJ434" s="212">
        <f t="shared" si="378"/>
        <v>0.03</v>
      </c>
      <c r="AK434" s="212">
        <f t="shared" si="378"/>
        <v>0.03</v>
      </c>
      <c r="AL434" s="212">
        <f t="shared" si="378"/>
        <v>0.03</v>
      </c>
      <c r="AM434" s="212">
        <f t="shared" si="378"/>
        <v>0.03</v>
      </c>
      <c r="AN434" s="212">
        <f t="shared" si="378"/>
        <v>0.03</v>
      </c>
      <c r="AO434" s="212">
        <f t="shared" si="378"/>
        <v>0.03</v>
      </c>
      <c r="AP434" s="212">
        <f t="shared" si="378"/>
        <v>0.03</v>
      </c>
      <c r="AQ434" s="212">
        <f t="shared" si="378"/>
        <v>0.03</v>
      </c>
      <c r="AR434" s="212">
        <f t="shared" si="378"/>
        <v>0.03</v>
      </c>
      <c r="AS434" s="212">
        <f t="shared" si="378"/>
        <v>0.03</v>
      </c>
      <c r="AT434" s="212">
        <f t="shared" si="378"/>
        <v>0.03</v>
      </c>
      <c r="AU434" s="212">
        <f t="shared" si="378"/>
        <v>0.03</v>
      </c>
      <c r="AV434" s="212">
        <f t="shared" si="378"/>
        <v>0.03</v>
      </c>
      <c r="AW434" s="212">
        <f t="shared" si="378"/>
        <v>0.03</v>
      </c>
      <c r="AX434" s="212">
        <f t="shared" si="378"/>
        <v>0.03</v>
      </c>
      <c r="AY434" s="212">
        <f t="shared" si="378"/>
        <v>0.03</v>
      </c>
      <c r="AZ434" s="212">
        <f t="shared" si="378"/>
        <v>0.03</v>
      </c>
      <c r="BA434" s="212">
        <f t="shared" si="378"/>
        <v>0.03</v>
      </c>
      <c r="BB434" s="212">
        <f t="shared" si="378"/>
        <v>0.03</v>
      </c>
      <c r="BC434" s="212">
        <f t="shared" si="378"/>
        <v>0.03</v>
      </c>
      <c r="BD434" s="212">
        <f t="shared" si="378"/>
        <v>0.03</v>
      </c>
      <c r="BE434" s="212">
        <f t="shared" si="378"/>
        <v>0.03</v>
      </c>
      <c r="BF434" s="212">
        <f t="shared" si="378"/>
        <v>0.03</v>
      </c>
      <c r="BG434" s="212">
        <f t="shared" si="378"/>
        <v>0.03</v>
      </c>
      <c r="BH434" s="212">
        <f t="shared" si="378"/>
        <v>0.03</v>
      </c>
      <c r="BI434" s="212">
        <f t="shared" si="378"/>
        <v>0.03</v>
      </c>
      <c r="BJ434" s="212">
        <f t="shared" si="378"/>
        <v>0.03</v>
      </c>
      <c r="BK434" s="212">
        <f t="shared" si="378"/>
        <v>0.03</v>
      </c>
      <c r="BL434" s="212">
        <f t="shared" si="378"/>
        <v>0.03</v>
      </c>
      <c r="BM434" s="212">
        <f t="shared" si="378"/>
        <v>0.03</v>
      </c>
      <c r="BN434" s="212">
        <f t="shared" si="378"/>
        <v>0.03</v>
      </c>
    </row>
    <row r="435" spans="2:69" hidden="1" outlineLevel="1"/>
    <row r="436" spans="2:69" hidden="1" outlineLevel="1">
      <c r="B436" s="74" t="s">
        <v>317</v>
      </c>
    </row>
    <row r="437" spans="2:69" hidden="1" outlineLevel="1">
      <c r="C437" t="s">
        <v>6</v>
      </c>
      <c r="J437" t="s">
        <v>137</v>
      </c>
      <c r="R437" s="216">
        <f t="shared" ref="R437:AW437" si="379">SUM(R328:R331)</f>
        <v>28598286058.97123</v>
      </c>
      <c r="S437" s="216">
        <f t="shared" si="379"/>
        <v>41299706366.521408</v>
      </c>
      <c r="T437" s="216">
        <f t="shared" si="379"/>
        <v>58532511799.977852</v>
      </c>
      <c r="U437" s="216">
        <f t="shared" si="379"/>
        <v>71380494939.577209</v>
      </c>
      <c r="V437" s="216">
        <f t="shared" si="379"/>
        <v>84986957123.890091</v>
      </c>
      <c r="W437" s="216">
        <f t="shared" si="379"/>
        <v>96114658588.477783</v>
      </c>
      <c r="X437" s="216">
        <f t="shared" si="379"/>
        <v>110144611911.84941</v>
      </c>
      <c r="Y437" s="216">
        <f t="shared" si="379"/>
        <v>125428101166.74297</v>
      </c>
      <c r="Z437" s="216">
        <f t="shared" si="379"/>
        <v>140152550337.12375</v>
      </c>
      <c r="AA437" s="216">
        <f t="shared" si="379"/>
        <v>153066701638.14062</v>
      </c>
      <c r="AB437" s="216">
        <f t="shared" si="379"/>
        <v>164997624732.73267</v>
      </c>
      <c r="AC437" s="216">
        <f t="shared" si="379"/>
        <v>175618247904.97495</v>
      </c>
      <c r="AD437" s="216">
        <f t="shared" si="379"/>
        <v>185511970520.78476</v>
      </c>
      <c r="AE437" s="216">
        <f t="shared" si="379"/>
        <v>193624786228.62311</v>
      </c>
      <c r="AF437" s="216">
        <f t="shared" si="379"/>
        <v>201651261134.24109</v>
      </c>
      <c r="AG437" s="216">
        <f t="shared" si="379"/>
        <v>209604132269.75543</v>
      </c>
      <c r="AH437" s="216">
        <f t="shared" si="379"/>
        <v>212106692557.26147</v>
      </c>
      <c r="AI437" s="216">
        <f t="shared" si="379"/>
        <v>213179763226.32401</v>
      </c>
      <c r="AJ437" s="216">
        <f t="shared" si="379"/>
        <v>214206816853.6712</v>
      </c>
      <c r="AK437" s="216">
        <f t="shared" si="379"/>
        <v>215185620927.97089</v>
      </c>
      <c r="AL437" s="216">
        <f t="shared" si="379"/>
        <v>216114062737.07751</v>
      </c>
      <c r="AM437" s="216">
        <f t="shared" si="379"/>
        <v>216989932103.80203</v>
      </c>
      <c r="AN437" s="216">
        <f t="shared" si="379"/>
        <v>217811185281.09787</v>
      </c>
      <c r="AO437" s="216">
        <f t="shared" si="379"/>
        <v>218575938125.48953</v>
      </c>
      <c r="AP437" s="216">
        <f t="shared" si="379"/>
        <v>219282649534.84232</v>
      </c>
      <c r="AQ437" s="216">
        <f t="shared" si="379"/>
        <v>219930174209.40869</v>
      </c>
      <c r="AR437" s="216">
        <f t="shared" si="379"/>
        <v>220517739252.901</v>
      </c>
      <c r="AS437" s="216">
        <f t="shared" si="379"/>
        <v>221045205194.20212</v>
      </c>
      <c r="AT437" s="216">
        <f t="shared" si="379"/>
        <v>221512400136.12469</v>
      </c>
      <c r="AU437" s="216">
        <f t="shared" si="379"/>
        <v>221918635424.2659</v>
      </c>
      <c r="AV437" s="216">
        <f t="shared" si="379"/>
        <v>222263625617.04318</v>
      </c>
      <c r="AW437" s="216">
        <f t="shared" si="379"/>
        <v>222548326602</v>
      </c>
      <c r="AX437" s="216">
        <f t="shared" ref="AX437:BN437" si="380">SUM(AX328:AX331)</f>
        <v>222774410987.31845</v>
      </c>
      <c r="AY437" s="216">
        <f t="shared" si="380"/>
        <v>222943106402.18863</v>
      </c>
      <c r="AZ437" s="216">
        <f t="shared" si="380"/>
        <v>223054869613.22327</v>
      </c>
      <c r="BA437" s="216">
        <f t="shared" si="380"/>
        <v>223110119710.73163</v>
      </c>
      <c r="BB437" s="216">
        <f t="shared" si="380"/>
        <v>223109995783.59744</v>
      </c>
      <c r="BC437" s="216">
        <f t="shared" si="380"/>
        <v>223056119400.03568</v>
      </c>
      <c r="BD437" s="216">
        <f t="shared" si="380"/>
        <v>222949852595.3129</v>
      </c>
      <c r="BE437" s="216">
        <f t="shared" si="380"/>
        <v>222791995370.17377</v>
      </c>
      <c r="BF437" s="216">
        <f t="shared" si="380"/>
        <v>222583083023.05594</v>
      </c>
      <c r="BG437" s="216">
        <f t="shared" si="380"/>
        <v>222323826144.2572</v>
      </c>
      <c r="BH437" s="216">
        <f t="shared" si="380"/>
        <v>222015135690.0119</v>
      </c>
      <c r="BI437" s="216">
        <f t="shared" si="380"/>
        <v>221657859961.78082</v>
      </c>
      <c r="BJ437" s="216">
        <f t="shared" si="380"/>
        <v>221365825212.57614</v>
      </c>
      <c r="BK437" s="216">
        <f t="shared" si="380"/>
        <v>221163241305.93896</v>
      </c>
      <c r="BL437" s="216">
        <f t="shared" si="380"/>
        <v>220960837456.59225</v>
      </c>
      <c r="BM437" s="216">
        <f t="shared" si="380"/>
        <v>220758613510.00983</v>
      </c>
      <c r="BN437" s="216">
        <f t="shared" si="380"/>
        <v>220556569311.82431</v>
      </c>
    </row>
    <row r="438" spans="2:69" hidden="1" outlineLevel="1">
      <c r="C438" t="s">
        <v>394</v>
      </c>
      <c r="J438" t="s">
        <v>137</v>
      </c>
      <c r="R438" s="216">
        <f>R433*R$437</f>
        <v>714957151.47428083</v>
      </c>
      <c r="S438" s="216">
        <f t="shared" ref="S438:BM438" si="381">S433*S$437</f>
        <v>1032492659.1630353</v>
      </c>
      <c r="T438" s="216">
        <f t="shared" si="381"/>
        <v>1463312794.9994464</v>
      </c>
      <c r="U438" s="216">
        <f t="shared" si="381"/>
        <v>1784512373.4894304</v>
      </c>
      <c r="V438" s="216">
        <f t="shared" si="381"/>
        <v>2124673928.0972524</v>
      </c>
      <c r="W438" s="216">
        <f t="shared" si="381"/>
        <v>2402866464.7119446</v>
      </c>
      <c r="X438" s="216">
        <f t="shared" si="381"/>
        <v>2753615297.7962356</v>
      </c>
      <c r="Y438" s="216">
        <f t="shared" si="381"/>
        <v>3135702529.1685743</v>
      </c>
      <c r="Z438" s="216">
        <f t="shared" si="381"/>
        <v>3503813758.4280939</v>
      </c>
      <c r="AA438" s="216">
        <f t="shared" si="381"/>
        <v>3826667540.953516</v>
      </c>
      <c r="AB438" s="216">
        <f t="shared" si="381"/>
        <v>4124940618.3183169</v>
      </c>
      <c r="AC438" s="216">
        <f t="shared" si="381"/>
        <v>4390456197.6243734</v>
      </c>
      <c r="AD438" s="216">
        <f t="shared" si="381"/>
        <v>4637799263.019619</v>
      </c>
      <c r="AE438" s="216">
        <f t="shared" si="381"/>
        <v>4840619655.7155781</v>
      </c>
      <c r="AF438" s="216">
        <f t="shared" si="381"/>
        <v>5041281528.3560276</v>
      </c>
      <c r="AG438" s="216">
        <f t="shared" si="381"/>
        <v>5240103306.743886</v>
      </c>
      <c r="AH438" s="216">
        <f t="shared" si="381"/>
        <v>5302667313.9315376</v>
      </c>
      <c r="AI438" s="216">
        <f t="shared" si="381"/>
        <v>5329494080.6581001</v>
      </c>
      <c r="AJ438" s="216">
        <f t="shared" si="381"/>
        <v>5355170421.3417807</v>
      </c>
      <c r="AK438" s="216">
        <f t="shared" si="381"/>
        <v>5379640523.1992722</v>
      </c>
      <c r="AL438" s="216">
        <f t="shared" si="381"/>
        <v>5402851568.4269381</v>
      </c>
      <c r="AM438" s="216">
        <f t="shared" si="381"/>
        <v>5424748302.5950508</v>
      </c>
      <c r="AN438" s="216">
        <f t="shared" si="381"/>
        <v>5445279632.0274467</v>
      </c>
      <c r="AO438" s="216">
        <f t="shared" si="381"/>
        <v>5464398453.1372385</v>
      </c>
      <c r="AP438" s="216">
        <f t="shared" si="381"/>
        <v>5482066238.3710585</v>
      </c>
      <c r="AQ438" s="216">
        <f t="shared" si="381"/>
        <v>5498254355.235218</v>
      </c>
      <c r="AR438" s="216">
        <f t="shared" si="381"/>
        <v>5512943481.322525</v>
      </c>
      <c r="AS438" s="216">
        <f t="shared" si="381"/>
        <v>5526130129.8550529</v>
      </c>
      <c r="AT438" s="216">
        <f t="shared" si="381"/>
        <v>5537810003.4031181</v>
      </c>
      <c r="AU438" s="216">
        <f t="shared" si="381"/>
        <v>5547965885.6066475</v>
      </c>
      <c r="AV438" s="216">
        <f t="shared" si="381"/>
        <v>5556590640.4260798</v>
      </c>
      <c r="AW438" s="216">
        <f t="shared" si="381"/>
        <v>5563708165.0500002</v>
      </c>
      <c r="AX438" s="216">
        <f t="shared" si="381"/>
        <v>5569360274.6829615</v>
      </c>
      <c r="AY438" s="216">
        <f t="shared" si="381"/>
        <v>5573577660.0547161</v>
      </c>
      <c r="AZ438" s="216">
        <f t="shared" si="381"/>
        <v>5576371740.3305817</v>
      </c>
      <c r="BA438" s="216">
        <f t="shared" si="381"/>
        <v>5577752992.7682915</v>
      </c>
      <c r="BB438" s="216">
        <f t="shared" si="381"/>
        <v>5577749894.5899363</v>
      </c>
      <c r="BC438" s="216">
        <f t="shared" si="381"/>
        <v>5576402985.0008926</v>
      </c>
      <c r="BD438" s="216">
        <f t="shared" si="381"/>
        <v>5573746314.882823</v>
      </c>
      <c r="BE438" s="216">
        <f t="shared" si="381"/>
        <v>5569799884.2543449</v>
      </c>
      <c r="BF438" s="216">
        <f t="shared" si="381"/>
        <v>5564577075.5763988</v>
      </c>
      <c r="BG438" s="216">
        <f t="shared" si="381"/>
        <v>5558095653.6064301</v>
      </c>
      <c r="BH438" s="216">
        <f t="shared" si="381"/>
        <v>5550378392.2502975</v>
      </c>
      <c r="BI438" s="216">
        <f t="shared" si="381"/>
        <v>5541446499.0445213</v>
      </c>
      <c r="BJ438" s="216">
        <f t="shared" si="381"/>
        <v>5534145630.3144035</v>
      </c>
      <c r="BK438" s="216">
        <f t="shared" si="381"/>
        <v>5529081032.6484747</v>
      </c>
      <c r="BL438" s="216">
        <f t="shared" si="381"/>
        <v>5524020936.4148064</v>
      </c>
      <c r="BM438" s="216">
        <f t="shared" si="381"/>
        <v>5518965337.750246</v>
      </c>
      <c r="BN438" s="216">
        <f>BN433*BN$437</f>
        <v>5513914232.7956085</v>
      </c>
    </row>
    <row r="439" spans="2:69" hidden="1" outlineLevel="1">
      <c r="C439" t="s">
        <v>395</v>
      </c>
      <c r="J439" t="s">
        <v>137</v>
      </c>
      <c r="R439" s="216">
        <f>R434*R$437</f>
        <v>857948581.76913691</v>
      </c>
      <c r="S439" s="216">
        <f t="shared" ref="S439:BM439" si="382">S434*S$437</f>
        <v>1238991190.9956422</v>
      </c>
      <c r="T439" s="216">
        <f t="shared" si="382"/>
        <v>1755975353.9993355</v>
      </c>
      <c r="U439" s="216">
        <f t="shared" si="382"/>
        <v>2141414848.1873162</v>
      </c>
      <c r="V439" s="216">
        <f t="shared" si="382"/>
        <v>2549608713.7167025</v>
      </c>
      <c r="W439" s="216">
        <f t="shared" si="382"/>
        <v>2883439757.6543336</v>
      </c>
      <c r="X439" s="216">
        <f t="shared" si="382"/>
        <v>3304338357.3554821</v>
      </c>
      <c r="Y439" s="216">
        <f t="shared" si="382"/>
        <v>3762843035.0022888</v>
      </c>
      <c r="Z439" s="216">
        <f t="shared" si="382"/>
        <v>4204576510.1137123</v>
      </c>
      <c r="AA439" s="216">
        <f t="shared" si="382"/>
        <v>4592001049.1442184</v>
      </c>
      <c r="AB439" s="216">
        <f t="shared" si="382"/>
        <v>4949928741.9819794</v>
      </c>
      <c r="AC439" s="216">
        <f t="shared" si="382"/>
        <v>5268547437.1492481</v>
      </c>
      <c r="AD439" s="216">
        <f t="shared" si="382"/>
        <v>5565359115.6235428</v>
      </c>
      <c r="AE439" s="216">
        <f t="shared" si="382"/>
        <v>5808743586.8586931</v>
      </c>
      <c r="AF439" s="216">
        <f t="shared" si="382"/>
        <v>6049537834.0272322</v>
      </c>
      <c r="AG439" s="216">
        <f t="shared" si="382"/>
        <v>6288123968.0926628</v>
      </c>
      <c r="AH439" s="216">
        <f t="shared" si="382"/>
        <v>6363200776.717844</v>
      </c>
      <c r="AI439" s="216">
        <f t="shared" si="382"/>
        <v>6395392896.7897196</v>
      </c>
      <c r="AJ439" s="216">
        <f t="shared" si="382"/>
        <v>6426204505.610136</v>
      </c>
      <c r="AK439" s="216">
        <f t="shared" si="382"/>
        <v>6455568627.8391266</v>
      </c>
      <c r="AL439" s="216">
        <f t="shared" si="382"/>
        <v>6483421882.1123257</v>
      </c>
      <c r="AM439" s="216">
        <f t="shared" si="382"/>
        <v>6509697963.1140604</v>
      </c>
      <c r="AN439" s="216">
        <f t="shared" si="382"/>
        <v>6534335558.4329357</v>
      </c>
      <c r="AO439" s="216">
        <f t="shared" si="382"/>
        <v>6557278143.7646856</v>
      </c>
      <c r="AP439" s="216">
        <f t="shared" si="382"/>
        <v>6578479486.045269</v>
      </c>
      <c r="AQ439" s="216">
        <f t="shared" si="382"/>
        <v>6597905226.2822609</v>
      </c>
      <c r="AR439" s="216">
        <f t="shared" si="382"/>
        <v>6615532177.5870295</v>
      </c>
      <c r="AS439" s="216">
        <f t="shared" si="382"/>
        <v>6631356155.8260632</v>
      </c>
      <c r="AT439" s="216">
        <f t="shared" si="382"/>
        <v>6645372004.0837402</v>
      </c>
      <c r="AU439" s="216">
        <f t="shared" si="382"/>
        <v>6657559062.7279768</v>
      </c>
      <c r="AV439" s="216">
        <f t="shared" si="382"/>
        <v>6667908768.5112953</v>
      </c>
      <c r="AW439" s="216">
        <f t="shared" si="382"/>
        <v>6676449798.0599995</v>
      </c>
      <c r="AX439" s="216">
        <f t="shared" si="382"/>
        <v>6683232329.6195536</v>
      </c>
      <c r="AY439" s="216">
        <f t="shared" si="382"/>
        <v>6688293192.0656586</v>
      </c>
      <c r="AZ439" s="216">
        <f t="shared" si="382"/>
        <v>6691646088.396698</v>
      </c>
      <c r="BA439" s="216">
        <f t="shared" si="382"/>
        <v>6693303591.321949</v>
      </c>
      <c r="BB439" s="216">
        <f t="shared" si="382"/>
        <v>6693299873.5079231</v>
      </c>
      <c r="BC439" s="216">
        <f t="shared" si="382"/>
        <v>6691683582.00107</v>
      </c>
      <c r="BD439" s="216">
        <f t="shared" si="382"/>
        <v>6688495577.8593864</v>
      </c>
      <c r="BE439" s="216">
        <f t="shared" si="382"/>
        <v>6683759861.1052132</v>
      </c>
      <c r="BF439" s="216">
        <f t="shared" si="382"/>
        <v>6677492490.691678</v>
      </c>
      <c r="BG439" s="216">
        <f t="shared" si="382"/>
        <v>6669714784.3277159</v>
      </c>
      <c r="BH439" s="216">
        <f t="shared" si="382"/>
        <v>6660454070.7003565</v>
      </c>
      <c r="BI439" s="216">
        <f t="shared" si="382"/>
        <v>6649735798.8534241</v>
      </c>
      <c r="BJ439" s="216">
        <f t="shared" si="382"/>
        <v>6640974756.377284</v>
      </c>
      <c r="BK439" s="216">
        <f t="shared" si="382"/>
        <v>6634897239.1781683</v>
      </c>
      <c r="BL439" s="216">
        <f t="shared" si="382"/>
        <v>6628825123.6977673</v>
      </c>
      <c r="BM439" s="216">
        <f t="shared" si="382"/>
        <v>6622758405.3002949</v>
      </c>
      <c r="BN439" s="216">
        <f>BN434*BN$437</f>
        <v>6616697079.3547287</v>
      </c>
    </row>
    <row r="440" spans="2:69" collapsed="1"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9"/>
      <c r="AK440" s="219"/>
      <c r="AL440" s="219"/>
      <c r="AM440" s="219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9"/>
      <c r="AY440" s="219"/>
      <c r="AZ440" s="219"/>
      <c r="BA440" s="219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9"/>
      <c r="BM440" s="219"/>
      <c r="BN440" s="219"/>
    </row>
    <row r="442" spans="2:69" ht="15.75">
      <c r="B442" s="17" t="s">
        <v>396</v>
      </c>
      <c r="C442" s="17"/>
      <c r="D442" s="17"/>
    </row>
    <row r="443" spans="2:69" ht="15.75" hidden="1" outlineLevel="1">
      <c r="B443" s="17"/>
      <c r="C443" s="17"/>
      <c r="D443" s="17"/>
    </row>
    <row r="444" spans="2:69" hidden="1" outlineLevel="1">
      <c r="B444" s="74" t="s">
        <v>399</v>
      </c>
    </row>
    <row r="445" spans="2:69" hidden="1" outlineLevel="1">
      <c r="C445" s="64"/>
      <c r="D445" t="s">
        <v>4</v>
      </c>
      <c r="J445" s="23" t="s">
        <v>15</v>
      </c>
      <c r="P445" s="216">
        <f t="shared" ref="P445:AU445" si="383">P446*P59/kbps.per.Mbps</f>
        <v>42291.28</v>
      </c>
      <c r="Q445" s="216">
        <f t="shared" si="383"/>
        <v>80098</v>
      </c>
      <c r="R445" s="216">
        <f t="shared" si="383"/>
        <v>133776.24</v>
      </c>
      <c r="S445" s="216">
        <f t="shared" si="383"/>
        <v>205392.28499999997</v>
      </c>
      <c r="T445" s="216">
        <f t="shared" si="383"/>
        <v>351536.45333333325</v>
      </c>
      <c r="U445" s="216">
        <f t="shared" si="383"/>
        <v>469459.63666666654</v>
      </c>
      <c r="V445" s="216">
        <f t="shared" si="383"/>
        <v>578483.30000000005</v>
      </c>
      <c r="W445" s="216">
        <f t="shared" si="383"/>
        <v>641909.97</v>
      </c>
      <c r="X445" s="216">
        <f t="shared" si="383"/>
        <v>712072.01680724777</v>
      </c>
      <c r="Y445" s="216">
        <f t="shared" si="383"/>
        <v>781048.86852282286</v>
      </c>
      <c r="Z445" s="216">
        <f t="shared" si="383"/>
        <v>848963.14391329302</v>
      </c>
      <c r="AA445" s="216">
        <f t="shared" si="383"/>
        <v>916001.3965928317</v>
      </c>
      <c r="AB445" s="216">
        <f t="shared" si="383"/>
        <v>982346.06533645152</v>
      </c>
      <c r="AC445" s="216">
        <f t="shared" si="383"/>
        <v>1048165.466880315</v>
      </c>
      <c r="AD445" s="216">
        <f t="shared" si="383"/>
        <v>1113676.0228595375</v>
      </c>
      <c r="AE445" s="216">
        <f t="shared" si="383"/>
        <v>1179139.4675353735</v>
      </c>
      <c r="AF445" s="216">
        <f t="shared" si="383"/>
        <v>1244659.033019505</v>
      </c>
      <c r="AG445" s="216">
        <f t="shared" si="383"/>
        <v>1310145.3913582095</v>
      </c>
      <c r="AH445" s="216">
        <f t="shared" si="383"/>
        <v>1330820.5179198978</v>
      </c>
      <c r="AI445" s="216">
        <f t="shared" si="383"/>
        <v>1351052.997082145</v>
      </c>
      <c r="AJ445" s="216">
        <f t="shared" si="383"/>
        <v>1371009.2638032108</v>
      </c>
      <c r="AK445" s="216">
        <f t="shared" si="383"/>
        <v>1390632.3899818084</v>
      </c>
      <c r="AL445" s="216">
        <f t="shared" si="383"/>
        <v>1409633.0571486845</v>
      </c>
      <c r="AM445" s="216">
        <f t="shared" si="383"/>
        <v>1427896.9258406444</v>
      </c>
      <c r="AN445" s="216">
        <f t="shared" si="383"/>
        <v>1445528.8249518392</v>
      </c>
      <c r="AO445" s="216">
        <f t="shared" si="383"/>
        <v>1462686.9353491033</v>
      </c>
      <c r="AP445" s="216">
        <f t="shared" si="383"/>
        <v>1479728.9085536578</v>
      </c>
      <c r="AQ445" s="216">
        <f t="shared" si="383"/>
        <v>1496483.9989224945</v>
      </c>
      <c r="AR445" s="216">
        <f t="shared" si="383"/>
        <v>1512529.4887242285</v>
      </c>
      <c r="AS445" s="216">
        <f t="shared" si="383"/>
        <v>1527923.9684766852</v>
      </c>
      <c r="AT445" s="216">
        <f t="shared" si="383"/>
        <v>1542761.1520797077</v>
      </c>
      <c r="AU445" s="216">
        <f t="shared" si="383"/>
        <v>1557065.5311816258</v>
      </c>
      <c r="AV445" s="216">
        <f t="shared" ref="AV445:BN445" si="384">AV446*AV59/kbps.per.Mbps</f>
        <v>1570752.3032084682</v>
      </c>
      <c r="AW445" s="216">
        <f t="shared" si="384"/>
        <v>1583770.9770904358</v>
      </c>
      <c r="AX445" s="216">
        <f t="shared" si="384"/>
        <v>1596150.142525933</v>
      </c>
      <c r="AY445" s="216">
        <f t="shared" si="384"/>
        <v>1607948.8153021343</v>
      </c>
      <c r="AZ445" s="216">
        <f t="shared" si="384"/>
        <v>1619170.3589129688</v>
      </c>
      <c r="BA445" s="216">
        <f t="shared" si="384"/>
        <v>1629733.8755302939</v>
      </c>
      <c r="BB445" s="216">
        <f t="shared" si="384"/>
        <v>1639588.7967626096</v>
      </c>
      <c r="BC445" s="216">
        <f t="shared" si="384"/>
        <v>1648753.0225833601</v>
      </c>
      <c r="BD445" s="216">
        <f t="shared" si="384"/>
        <v>1657276.6767842714</v>
      </c>
      <c r="BE445" s="216">
        <f t="shared" si="384"/>
        <v>1665169.6565428851</v>
      </c>
      <c r="BF445" s="216">
        <f t="shared" si="384"/>
        <v>1672373.0427241519</v>
      </c>
      <c r="BG445" s="216">
        <f t="shared" si="384"/>
        <v>1678848.9863561466</v>
      </c>
      <c r="BH445" s="216">
        <f t="shared" si="384"/>
        <v>1684617.0691592782</v>
      </c>
      <c r="BI445" s="216">
        <f t="shared" si="384"/>
        <v>1689724.998622162</v>
      </c>
      <c r="BJ445" s="216">
        <f t="shared" si="384"/>
        <v>1692120.9081345319</v>
      </c>
      <c r="BK445" s="216">
        <f t="shared" si="384"/>
        <v>1694520.2148756795</v>
      </c>
      <c r="BL445" s="216">
        <f t="shared" si="384"/>
        <v>1696922.9236626327</v>
      </c>
      <c r="BM445" s="216">
        <f t="shared" si="384"/>
        <v>1699329.0393192498</v>
      </c>
      <c r="BN445" s="216">
        <f t="shared" si="384"/>
        <v>1701738.5666762292</v>
      </c>
    </row>
    <row r="446" spans="2:69" hidden="1" outlineLevel="1">
      <c r="C446" s="64"/>
      <c r="E446" t="s">
        <v>398</v>
      </c>
      <c r="G446" s="60" t="s">
        <v>520</v>
      </c>
      <c r="J446" s="23" t="s">
        <v>158</v>
      </c>
      <c r="P446" s="220">
        <v>40</v>
      </c>
      <c r="Q446" s="217">
        <f t="shared" ref="Q446:T446" si="385">($V$446-$P$446)/6+P446</f>
        <v>41.666666666666664</v>
      </c>
      <c r="R446" s="217">
        <f t="shared" si="385"/>
        <v>43.333333333333329</v>
      </c>
      <c r="S446" s="217">
        <f t="shared" si="385"/>
        <v>44.999999999999993</v>
      </c>
      <c r="T446" s="217">
        <f t="shared" si="385"/>
        <v>46.666666666666657</v>
      </c>
      <c r="U446" s="217">
        <f>($V$446-$P$446)/6+T446</f>
        <v>48.333333333333321</v>
      </c>
      <c r="V446" s="220">
        <v>50</v>
      </c>
      <c r="W446" s="216">
        <f t="shared" ref="W446:BL446" si="386">V446*(1+W448)</f>
        <v>51</v>
      </c>
      <c r="X446" s="216">
        <f t="shared" si="386"/>
        <v>52.02</v>
      </c>
      <c r="Y446" s="216">
        <f t="shared" si="386"/>
        <v>53.060400000000001</v>
      </c>
      <c r="Z446" s="216">
        <f t="shared" si="386"/>
        <v>54.121608000000002</v>
      </c>
      <c r="AA446" s="216">
        <f t="shared" si="386"/>
        <v>55.204040160000005</v>
      </c>
      <c r="AB446" s="216">
        <f t="shared" si="386"/>
        <v>56.308120963200004</v>
      </c>
      <c r="AC446" s="216">
        <f t="shared" si="386"/>
        <v>57.434283382464002</v>
      </c>
      <c r="AD446" s="216">
        <f t="shared" si="386"/>
        <v>58.582969050113284</v>
      </c>
      <c r="AE446" s="216">
        <f t="shared" si="386"/>
        <v>59.754628431115549</v>
      </c>
      <c r="AF446" s="216">
        <f t="shared" si="386"/>
        <v>60.949720999737863</v>
      </c>
      <c r="AG446" s="216">
        <f t="shared" si="386"/>
        <v>62.168715419732621</v>
      </c>
      <c r="AH446" s="216">
        <f t="shared" si="386"/>
        <v>62.168715419732621</v>
      </c>
      <c r="AI446" s="216">
        <f t="shared" si="386"/>
        <v>62.168715419732621</v>
      </c>
      <c r="AJ446" s="216">
        <f t="shared" si="386"/>
        <v>62.168715419732621</v>
      </c>
      <c r="AK446" s="216">
        <f t="shared" si="386"/>
        <v>62.168715419732621</v>
      </c>
      <c r="AL446" s="216">
        <f t="shared" si="386"/>
        <v>62.168715419732621</v>
      </c>
      <c r="AM446" s="216">
        <f t="shared" si="386"/>
        <v>62.168715419732621</v>
      </c>
      <c r="AN446" s="216">
        <f t="shared" si="386"/>
        <v>62.168715419732621</v>
      </c>
      <c r="AO446" s="216">
        <f t="shared" si="386"/>
        <v>62.168715419732621</v>
      </c>
      <c r="AP446" s="216">
        <f t="shared" si="386"/>
        <v>62.168715419732621</v>
      </c>
      <c r="AQ446" s="216">
        <f t="shared" si="386"/>
        <v>62.168715419732621</v>
      </c>
      <c r="AR446" s="216">
        <f t="shared" si="386"/>
        <v>62.168715419732621</v>
      </c>
      <c r="AS446" s="216">
        <f t="shared" si="386"/>
        <v>62.168715419732621</v>
      </c>
      <c r="AT446" s="216">
        <f t="shared" si="386"/>
        <v>62.168715419732621</v>
      </c>
      <c r="AU446" s="216">
        <f t="shared" si="386"/>
        <v>62.168715419732621</v>
      </c>
      <c r="AV446" s="216">
        <f t="shared" si="386"/>
        <v>62.168715419732621</v>
      </c>
      <c r="AW446" s="216">
        <f t="shared" si="386"/>
        <v>62.168715419732621</v>
      </c>
      <c r="AX446" s="216">
        <f t="shared" si="386"/>
        <v>62.168715419732621</v>
      </c>
      <c r="AY446" s="216">
        <f t="shared" si="386"/>
        <v>62.168715419732621</v>
      </c>
      <c r="AZ446" s="216">
        <f t="shared" si="386"/>
        <v>62.168715419732621</v>
      </c>
      <c r="BA446" s="216">
        <f t="shared" si="386"/>
        <v>62.168715419732621</v>
      </c>
      <c r="BB446" s="216">
        <f t="shared" si="386"/>
        <v>62.168715419732621</v>
      </c>
      <c r="BC446" s="216">
        <f t="shared" si="386"/>
        <v>62.168715419732621</v>
      </c>
      <c r="BD446" s="216">
        <f t="shared" si="386"/>
        <v>62.168715419732621</v>
      </c>
      <c r="BE446" s="216">
        <f t="shared" si="386"/>
        <v>62.168715419732621</v>
      </c>
      <c r="BF446" s="216">
        <f t="shared" si="386"/>
        <v>62.168715419732621</v>
      </c>
      <c r="BG446" s="216">
        <f t="shared" si="386"/>
        <v>62.168715419732621</v>
      </c>
      <c r="BH446" s="216">
        <f t="shared" si="386"/>
        <v>62.168715419732621</v>
      </c>
      <c r="BI446" s="216">
        <f t="shared" si="386"/>
        <v>62.168715419732621</v>
      </c>
      <c r="BJ446" s="216">
        <f t="shared" si="386"/>
        <v>62.168715419732621</v>
      </c>
      <c r="BK446" s="216">
        <f t="shared" si="386"/>
        <v>62.168715419732621</v>
      </c>
      <c r="BL446" s="216">
        <f t="shared" si="386"/>
        <v>62.168715419732621</v>
      </c>
      <c r="BM446" s="216">
        <f>BL446*(1+BM448)</f>
        <v>62.168715419732621</v>
      </c>
      <c r="BN446" s="216">
        <f>BM446*(1+BN448)</f>
        <v>62.168715419732621</v>
      </c>
      <c r="BP446"/>
      <c r="BQ446"/>
    </row>
    <row r="447" spans="2:69" hidden="1" outlineLevel="1">
      <c r="B447" s="64"/>
      <c r="C447" s="64"/>
      <c r="E447" s="64" t="s">
        <v>566</v>
      </c>
      <c r="G447" s="60"/>
      <c r="J447" s="23"/>
      <c r="W447" s="238">
        <v>0.02</v>
      </c>
      <c r="X447" s="238">
        <v>0.02</v>
      </c>
      <c r="Y447" s="238">
        <v>0.02</v>
      </c>
      <c r="Z447" s="238">
        <v>0.02</v>
      </c>
      <c r="AA447" s="238">
        <v>0.02</v>
      </c>
      <c r="AB447" s="238">
        <v>0.02</v>
      </c>
      <c r="AC447" s="238">
        <v>0.02</v>
      </c>
      <c r="AD447" s="238">
        <v>0.02</v>
      </c>
      <c r="AE447" s="238">
        <v>0.02</v>
      </c>
      <c r="AF447" s="238">
        <v>0.02</v>
      </c>
      <c r="AG447" s="238">
        <v>0.02</v>
      </c>
      <c r="BP447"/>
      <c r="BQ447"/>
    </row>
    <row r="448" spans="2:69" hidden="1" outlineLevel="1">
      <c r="C448" s="64"/>
      <c r="E448" s="64" t="s">
        <v>567</v>
      </c>
      <c r="J448" s="109" t="s">
        <v>119</v>
      </c>
      <c r="Q448" s="72">
        <f>Q446/P446-1</f>
        <v>4.1666666666666519E-2</v>
      </c>
      <c r="R448" s="72">
        <f>R446/Q446-1</f>
        <v>4.0000000000000036E-2</v>
      </c>
      <c r="S448" s="72">
        <f>S446/R446-1</f>
        <v>3.8461538461538325E-2</v>
      </c>
      <c r="T448" s="72">
        <f>T446/S446-1</f>
        <v>3.7037037037036979E-2</v>
      </c>
      <c r="U448" s="72">
        <f>U446/T446-1</f>
        <v>3.5714285714285587E-2</v>
      </c>
      <c r="V448" s="124">
        <v>0.02</v>
      </c>
      <c r="W448" s="268">
        <f t="shared" ref="W448:AG448" si="387">W447*(1+INDEX(scenario.fixed.DSL, MATCH(scenario.fixed.DSL.selected, scenarios,0)))</f>
        <v>0.02</v>
      </c>
      <c r="X448" s="268">
        <f t="shared" si="387"/>
        <v>0.02</v>
      </c>
      <c r="Y448" s="268">
        <f t="shared" si="387"/>
        <v>0.02</v>
      </c>
      <c r="Z448" s="268">
        <f t="shared" si="387"/>
        <v>0.02</v>
      </c>
      <c r="AA448" s="268">
        <f t="shared" si="387"/>
        <v>0.02</v>
      </c>
      <c r="AB448" s="268">
        <f t="shared" si="387"/>
        <v>0.02</v>
      </c>
      <c r="AC448" s="268">
        <f t="shared" si="387"/>
        <v>0.02</v>
      </c>
      <c r="AD448" s="268">
        <f t="shared" si="387"/>
        <v>0.02</v>
      </c>
      <c r="AE448" s="268">
        <f t="shared" si="387"/>
        <v>0.02</v>
      </c>
      <c r="AF448" s="268">
        <f t="shared" si="387"/>
        <v>0.02</v>
      </c>
      <c r="AG448" s="268">
        <f t="shared" si="387"/>
        <v>0.02</v>
      </c>
      <c r="AH448" s="120">
        <v>0</v>
      </c>
      <c r="AI448" s="233">
        <f>AH448</f>
        <v>0</v>
      </c>
      <c r="AJ448" s="233">
        <f t="shared" ref="AJ448:BN448" si="388">AI448</f>
        <v>0</v>
      </c>
      <c r="AK448" s="233">
        <f t="shared" si="388"/>
        <v>0</v>
      </c>
      <c r="AL448" s="233">
        <f t="shared" si="388"/>
        <v>0</v>
      </c>
      <c r="AM448" s="233">
        <f t="shared" si="388"/>
        <v>0</v>
      </c>
      <c r="AN448" s="233">
        <f t="shared" si="388"/>
        <v>0</v>
      </c>
      <c r="AO448" s="233">
        <f t="shared" si="388"/>
        <v>0</v>
      </c>
      <c r="AP448" s="233">
        <f t="shared" si="388"/>
        <v>0</v>
      </c>
      <c r="AQ448" s="233">
        <f t="shared" si="388"/>
        <v>0</v>
      </c>
      <c r="AR448" s="233">
        <f t="shared" si="388"/>
        <v>0</v>
      </c>
      <c r="AS448" s="233">
        <f t="shared" si="388"/>
        <v>0</v>
      </c>
      <c r="AT448" s="233">
        <f t="shared" si="388"/>
        <v>0</v>
      </c>
      <c r="AU448" s="233">
        <f t="shared" si="388"/>
        <v>0</v>
      </c>
      <c r="AV448" s="233">
        <f t="shared" si="388"/>
        <v>0</v>
      </c>
      <c r="AW448" s="233">
        <f t="shared" si="388"/>
        <v>0</v>
      </c>
      <c r="AX448" s="233">
        <f t="shared" si="388"/>
        <v>0</v>
      </c>
      <c r="AY448" s="233">
        <f t="shared" si="388"/>
        <v>0</v>
      </c>
      <c r="AZ448" s="233">
        <f t="shared" si="388"/>
        <v>0</v>
      </c>
      <c r="BA448" s="233">
        <f t="shared" si="388"/>
        <v>0</v>
      </c>
      <c r="BB448" s="233">
        <f t="shared" si="388"/>
        <v>0</v>
      </c>
      <c r="BC448" s="233">
        <f t="shared" si="388"/>
        <v>0</v>
      </c>
      <c r="BD448" s="233">
        <f t="shared" si="388"/>
        <v>0</v>
      </c>
      <c r="BE448" s="233">
        <f t="shared" si="388"/>
        <v>0</v>
      </c>
      <c r="BF448" s="233">
        <f t="shared" si="388"/>
        <v>0</v>
      </c>
      <c r="BG448" s="233">
        <f t="shared" si="388"/>
        <v>0</v>
      </c>
      <c r="BH448" s="233">
        <f t="shared" si="388"/>
        <v>0</v>
      </c>
      <c r="BI448" s="233">
        <f t="shared" si="388"/>
        <v>0</v>
      </c>
      <c r="BJ448" s="233">
        <f t="shared" si="388"/>
        <v>0</v>
      </c>
      <c r="BK448" s="233">
        <f t="shared" si="388"/>
        <v>0</v>
      </c>
      <c r="BL448" s="233">
        <f t="shared" si="388"/>
        <v>0</v>
      </c>
      <c r="BM448" s="233">
        <f t="shared" si="388"/>
        <v>0</v>
      </c>
      <c r="BN448" s="233">
        <f t="shared" si="388"/>
        <v>0</v>
      </c>
      <c r="BP448"/>
      <c r="BQ448"/>
    </row>
    <row r="449" spans="2:69" hidden="1" outlineLevel="1">
      <c r="C449" s="64"/>
      <c r="K449"/>
      <c r="BP449"/>
      <c r="BQ449"/>
    </row>
    <row r="450" spans="2:69" hidden="1" outlineLevel="1">
      <c r="C450" s="64"/>
      <c r="D450" s="74" t="s">
        <v>400</v>
      </c>
      <c r="K450"/>
      <c r="BP450"/>
      <c r="BQ450"/>
    </row>
    <row r="451" spans="2:69" hidden="1" outlineLevel="1">
      <c r="C451" s="64"/>
      <c r="E451" t="s">
        <v>401</v>
      </c>
      <c r="G451" s="60" t="s">
        <v>177</v>
      </c>
      <c r="J451" s="109" t="s">
        <v>119</v>
      </c>
      <c r="K451"/>
      <c r="P451" s="246">
        <v>1</v>
      </c>
      <c r="Q451" s="246">
        <v>1</v>
      </c>
      <c r="R451" s="246">
        <v>1</v>
      </c>
      <c r="S451" s="246">
        <v>1</v>
      </c>
      <c r="T451" s="246">
        <v>1</v>
      </c>
      <c r="U451" s="246">
        <v>1</v>
      </c>
      <c r="V451" s="246">
        <v>1</v>
      </c>
      <c r="W451" s="246">
        <v>1</v>
      </c>
      <c r="X451" s="246">
        <v>1</v>
      </c>
      <c r="Y451" s="246">
        <v>1</v>
      </c>
      <c r="Z451" s="246">
        <v>1</v>
      </c>
      <c r="AA451" s="246">
        <v>1</v>
      </c>
      <c r="AB451" s="246">
        <v>1</v>
      </c>
      <c r="AC451" s="246">
        <v>1</v>
      </c>
      <c r="AD451" s="246">
        <v>1</v>
      </c>
      <c r="AE451" s="246">
        <v>1</v>
      </c>
      <c r="AF451" s="246">
        <v>1</v>
      </c>
      <c r="AG451" s="246">
        <v>1</v>
      </c>
      <c r="AH451" s="198">
        <f t="shared" ref="AH451" si="389">AG451</f>
        <v>1</v>
      </c>
      <c r="AI451" s="198">
        <f t="shared" ref="AI451:BN451" si="390">AH451</f>
        <v>1</v>
      </c>
      <c r="AJ451" s="198">
        <f t="shared" si="390"/>
        <v>1</v>
      </c>
      <c r="AK451" s="198">
        <f t="shared" si="390"/>
        <v>1</v>
      </c>
      <c r="AL451" s="198">
        <f t="shared" si="390"/>
        <v>1</v>
      </c>
      <c r="AM451" s="198">
        <f t="shared" si="390"/>
        <v>1</v>
      </c>
      <c r="AN451" s="198">
        <f t="shared" si="390"/>
        <v>1</v>
      </c>
      <c r="AO451" s="198">
        <f t="shared" si="390"/>
        <v>1</v>
      </c>
      <c r="AP451" s="198">
        <f t="shared" si="390"/>
        <v>1</v>
      </c>
      <c r="AQ451" s="198">
        <f t="shared" si="390"/>
        <v>1</v>
      </c>
      <c r="AR451" s="198">
        <f t="shared" si="390"/>
        <v>1</v>
      </c>
      <c r="AS451" s="198">
        <f t="shared" si="390"/>
        <v>1</v>
      </c>
      <c r="AT451" s="198">
        <f t="shared" si="390"/>
        <v>1</v>
      </c>
      <c r="AU451" s="198">
        <f t="shared" si="390"/>
        <v>1</v>
      </c>
      <c r="AV451" s="198">
        <f t="shared" si="390"/>
        <v>1</v>
      </c>
      <c r="AW451" s="198">
        <f t="shared" si="390"/>
        <v>1</v>
      </c>
      <c r="AX451" s="198">
        <f t="shared" si="390"/>
        <v>1</v>
      </c>
      <c r="AY451" s="198">
        <f t="shared" si="390"/>
        <v>1</v>
      </c>
      <c r="AZ451" s="198">
        <f t="shared" si="390"/>
        <v>1</v>
      </c>
      <c r="BA451" s="198">
        <f t="shared" si="390"/>
        <v>1</v>
      </c>
      <c r="BB451" s="198">
        <f t="shared" si="390"/>
        <v>1</v>
      </c>
      <c r="BC451" s="198">
        <f t="shared" si="390"/>
        <v>1</v>
      </c>
      <c r="BD451" s="198">
        <f t="shared" si="390"/>
        <v>1</v>
      </c>
      <c r="BE451" s="198">
        <f t="shared" si="390"/>
        <v>1</v>
      </c>
      <c r="BF451" s="198">
        <f t="shared" si="390"/>
        <v>1</v>
      </c>
      <c r="BG451" s="198">
        <f t="shared" si="390"/>
        <v>1</v>
      </c>
      <c r="BH451" s="198">
        <f t="shared" si="390"/>
        <v>1</v>
      </c>
      <c r="BI451" s="198">
        <f t="shared" si="390"/>
        <v>1</v>
      </c>
      <c r="BJ451" s="198">
        <f t="shared" si="390"/>
        <v>1</v>
      </c>
      <c r="BK451" s="198">
        <f t="shared" si="390"/>
        <v>1</v>
      </c>
      <c r="BL451" s="198">
        <f t="shared" si="390"/>
        <v>1</v>
      </c>
      <c r="BM451" s="198">
        <f t="shared" si="390"/>
        <v>1</v>
      </c>
      <c r="BN451" s="198">
        <f t="shared" si="390"/>
        <v>1</v>
      </c>
      <c r="BP451"/>
      <c r="BQ451"/>
    </row>
    <row r="452" spans="2:69" hidden="1" outlineLevel="1">
      <c r="C452" s="64"/>
      <c r="E452" t="s">
        <v>407</v>
      </c>
      <c r="J452" t="s">
        <v>249</v>
      </c>
      <c r="K452"/>
      <c r="P452" s="169">
        <f t="shared" ref="P452:AU452" si="391">P451*P59</f>
        <v>1057282</v>
      </c>
      <c r="Q452" s="169">
        <f t="shared" si="391"/>
        <v>1922352</v>
      </c>
      <c r="R452" s="169">
        <f t="shared" si="391"/>
        <v>3087144</v>
      </c>
      <c r="S452" s="169">
        <f t="shared" si="391"/>
        <v>4564273</v>
      </c>
      <c r="T452" s="169">
        <f t="shared" si="391"/>
        <v>7532924</v>
      </c>
      <c r="U452" s="169">
        <f t="shared" si="391"/>
        <v>9712958</v>
      </c>
      <c r="V452" s="169">
        <f t="shared" si="391"/>
        <v>11569666</v>
      </c>
      <c r="W452" s="169">
        <f t="shared" si="391"/>
        <v>12586470</v>
      </c>
      <c r="X452" s="169">
        <f t="shared" si="391"/>
        <v>13688427.85096593</v>
      </c>
      <c r="Y452" s="169">
        <f t="shared" si="391"/>
        <v>14719995.863635082</v>
      </c>
      <c r="Z452" s="169">
        <f t="shared" si="391"/>
        <v>15686214.347387701</v>
      </c>
      <c r="AA452" s="169">
        <f t="shared" si="391"/>
        <v>16593013.734827187</v>
      </c>
      <c r="AB452" s="169">
        <f t="shared" si="391"/>
        <v>17445903.868439522</v>
      </c>
      <c r="AC452" s="169">
        <f t="shared" si="391"/>
        <v>18249822.321285266</v>
      </c>
      <c r="AD452" s="169">
        <f t="shared" si="391"/>
        <v>19010235.242718276</v>
      </c>
      <c r="AE452" s="169">
        <f t="shared" si="391"/>
        <v>19733023.173170123</v>
      </c>
      <c r="AF452" s="169">
        <f t="shared" si="391"/>
        <v>20421078.433236111</v>
      </c>
      <c r="AG452" s="169">
        <f t="shared" si="391"/>
        <v>21074030.282156412</v>
      </c>
      <c r="AH452" s="169">
        <f t="shared" si="391"/>
        <v>21406595.084599249</v>
      </c>
      <c r="AI452" s="169">
        <f t="shared" si="391"/>
        <v>21732039.78818766</v>
      </c>
      <c r="AJ452" s="169">
        <f t="shared" si="391"/>
        <v>22053041.542628471</v>
      </c>
      <c r="AK452" s="169">
        <f t="shared" si="391"/>
        <v>22368684.644566674</v>
      </c>
      <c r="AL452" s="169">
        <f t="shared" si="391"/>
        <v>22674315.330975309</v>
      </c>
      <c r="AM452" s="169">
        <f t="shared" si="391"/>
        <v>22968094.421771239</v>
      </c>
      <c r="AN452" s="169">
        <f t="shared" si="391"/>
        <v>23251708.117054354</v>
      </c>
      <c r="AO452" s="169">
        <f t="shared" si="391"/>
        <v>23527700.797318388</v>
      </c>
      <c r="AP452" s="169">
        <f t="shared" si="391"/>
        <v>23801825.380551219</v>
      </c>
      <c r="AQ452" s="169">
        <f t="shared" si="391"/>
        <v>24071335.378557682</v>
      </c>
      <c r="AR452" s="169">
        <f t="shared" si="391"/>
        <v>24329431.266391341</v>
      </c>
      <c r="AS452" s="169">
        <f t="shared" si="391"/>
        <v>24577055.487810764</v>
      </c>
      <c r="AT452" s="169">
        <f t="shared" si="391"/>
        <v>24815715.455333803</v>
      </c>
      <c r="AU452" s="169">
        <f t="shared" si="391"/>
        <v>25045805.123510826</v>
      </c>
      <c r="AV452" s="169">
        <f t="shared" ref="AV452:BN452" si="392">AV451*AV59</f>
        <v>25265960.420824531</v>
      </c>
      <c r="AW452" s="169">
        <f t="shared" si="392"/>
        <v>25475369.185250044</v>
      </c>
      <c r="AX452" s="169">
        <f t="shared" si="392"/>
        <v>25674491.289541878</v>
      </c>
      <c r="AY452" s="169">
        <f t="shared" si="392"/>
        <v>25864276.018026974</v>
      </c>
      <c r="AZ452" s="169">
        <f t="shared" si="392"/>
        <v>26044777.473382331</v>
      </c>
      <c r="BA452" s="169">
        <f t="shared" si="392"/>
        <v>26214694.392945576</v>
      </c>
      <c r="BB452" s="169">
        <f t="shared" si="392"/>
        <v>26373213.370952122</v>
      </c>
      <c r="BC452" s="169">
        <f t="shared" si="392"/>
        <v>26520622.333142802</v>
      </c>
      <c r="BD452" s="169">
        <f t="shared" si="392"/>
        <v>26657727.533778906</v>
      </c>
      <c r="BE452" s="169">
        <f t="shared" si="392"/>
        <v>26784688.171542194</v>
      </c>
      <c r="BF452" s="169">
        <f t="shared" si="392"/>
        <v>26900556.516780358</v>
      </c>
      <c r="BG452" s="169">
        <f t="shared" si="392"/>
        <v>27004723.758909658</v>
      </c>
      <c r="BH452" s="169">
        <f t="shared" si="392"/>
        <v>27097504.875009421</v>
      </c>
      <c r="BI452" s="169">
        <f t="shared" si="392"/>
        <v>27179667.252475288</v>
      </c>
      <c r="BJ452" s="169">
        <f t="shared" si="392"/>
        <v>27218206.081791509</v>
      </c>
      <c r="BK452" s="169">
        <f t="shared" si="392"/>
        <v>27256799.556418557</v>
      </c>
      <c r="BL452" s="169">
        <f t="shared" si="392"/>
        <v>27295447.753839578</v>
      </c>
      <c r="BM452" s="169">
        <f t="shared" si="392"/>
        <v>27334150.751647595</v>
      </c>
      <c r="BN452" s="169">
        <f t="shared" si="392"/>
        <v>27372908.627545647</v>
      </c>
      <c r="BP452"/>
      <c r="BQ452"/>
    </row>
    <row r="453" spans="2:69" hidden="1" outlineLevel="1">
      <c r="C453" s="64"/>
      <c r="E453" t="s">
        <v>402</v>
      </c>
      <c r="J453" s="23" t="s">
        <v>15</v>
      </c>
      <c r="K453"/>
      <c r="P453" s="50">
        <f>P451*P445</f>
        <v>42291.28</v>
      </c>
      <c r="Q453" s="50">
        <f>Q451*Q445</f>
        <v>80098</v>
      </c>
      <c r="R453" s="50">
        <f t="shared" ref="R453:BM453" si="393">R451*R445</f>
        <v>133776.24</v>
      </c>
      <c r="S453" s="50">
        <f t="shared" si="393"/>
        <v>205392.28499999997</v>
      </c>
      <c r="T453" s="50">
        <f t="shared" si="393"/>
        <v>351536.45333333325</v>
      </c>
      <c r="U453" s="50">
        <f t="shared" si="393"/>
        <v>469459.63666666654</v>
      </c>
      <c r="V453" s="50">
        <f t="shared" si="393"/>
        <v>578483.30000000005</v>
      </c>
      <c r="W453" s="50">
        <f t="shared" si="393"/>
        <v>641909.97</v>
      </c>
      <c r="X453" s="50">
        <f t="shared" si="393"/>
        <v>712072.01680724777</v>
      </c>
      <c r="Y453" s="50">
        <f t="shared" si="393"/>
        <v>781048.86852282286</v>
      </c>
      <c r="Z453" s="50">
        <f t="shared" si="393"/>
        <v>848963.14391329302</v>
      </c>
      <c r="AA453" s="50">
        <f t="shared" si="393"/>
        <v>916001.3965928317</v>
      </c>
      <c r="AB453" s="50">
        <f t="shared" si="393"/>
        <v>982346.06533645152</v>
      </c>
      <c r="AC453" s="50">
        <f t="shared" si="393"/>
        <v>1048165.466880315</v>
      </c>
      <c r="AD453" s="50">
        <f t="shared" si="393"/>
        <v>1113676.0228595375</v>
      </c>
      <c r="AE453" s="50">
        <f t="shared" si="393"/>
        <v>1179139.4675353735</v>
      </c>
      <c r="AF453" s="50">
        <f t="shared" si="393"/>
        <v>1244659.033019505</v>
      </c>
      <c r="AG453" s="50">
        <f t="shared" si="393"/>
        <v>1310145.3913582095</v>
      </c>
      <c r="AH453" s="50">
        <f t="shared" si="393"/>
        <v>1330820.5179198978</v>
      </c>
      <c r="AI453" s="50">
        <f t="shared" si="393"/>
        <v>1351052.997082145</v>
      </c>
      <c r="AJ453" s="50">
        <f t="shared" si="393"/>
        <v>1371009.2638032108</v>
      </c>
      <c r="AK453" s="50">
        <f t="shared" si="393"/>
        <v>1390632.3899818084</v>
      </c>
      <c r="AL453" s="50">
        <f t="shared" si="393"/>
        <v>1409633.0571486845</v>
      </c>
      <c r="AM453" s="50">
        <f t="shared" si="393"/>
        <v>1427896.9258406444</v>
      </c>
      <c r="AN453" s="50">
        <f t="shared" si="393"/>
        <v>1445528.8249518392</v>
      </c>
      <c r="AO453" s="50">
        <f t="shared" si="393"/>
        <v>1462686.9353491033</v>
      </c>
      <c r="AP453" s="50">
        <f t="shared" si="393"/>
        <v>1479728.9085536578</v>
      </c>
      <c r="AQ453" s="50">
        <f t="shared" si="393"/>
        <v>1496483.9989224945</v>
      </c>
      <c r="AR453" s="50">
        <f t="shared" si="393"/>
        <v>1512529.4887242285</v>
      </c>
      <c r="AS453" s="50">
        <f t="shared" si="393"/>
        <v>1527923.9684766852</v>
      </c>
      <c r="AT453" s="50">
        <f t="shared" si="393"/>
        <v>1542761.1520797077</v>
      </c>
      <c r="AU453" s="50">
        <f t="shared" si="393"/>
        <v>1557065.5311816258</v>
      </c>
      <c r="AV453" s="50">
        <f t="shared" si="393"/>
        <v>1570752.3032084682</v>
      </c>
      <c r="AW453" s="50">
        <f t="shared" si="393"/>
        <v>1583770.9770904358</v>
      </c>
      <c r="AX453" s="50">
        <f t="shared" si="393"/>
        <v>1596150.142525933</v>
      </c>
      <c r="AY453" s="50">
        <f t="shared" si="393"/>
        <v>1607948.8153021343</v>
      </c>
      <c r="AZ453" s="50">
        <f t="shared" si="393"/>
        <v>1619170.3589129688</v>
      </c>
      <c r="BA453" s="50">
        <f t="shared" si="393"/>
        <v>1629733.8755302939</v>
      </c>
      <c r="BB453" s="50">
        <f t="shared" si="393"/>
        <v>1639588.7967626096</v>
      </c>
      <c r="BC453" s="50">
        <f t="shared" si="393"/>
        <v>1648753.0225833601</v>
      </c>
      <c r="BD453" s="50">
        <f t="shared" si="393"/>
        <v>1657276.6767842714</v>
      </c>
      <c r="BE453" s="50">
        <f t="shared" si="393"/>
        <v>1665169.6565428851</v>
      </c>
      <c r="BF453" s="50">
        <f t="shared" si="393"/>
        <v>1672373.0427241519</v>
      </c>
      <c r="BG453" s="50">
        <f t="shared" si="393"/>
        <v>1678848.9863561466</v>
      </c>
      <c r="BH453" s="50">
        <f t="shared" si="393"/>
        <v>1684617.0691592782</v>
      </c>
      <c r="BI453" s="50">
        <f t="shared" si="393"/>
        <v>1689724.998622162</v>
      </c>
      <c r="BJ453" s="50">
        <f t="shared" si="393"/>
        <v>1692120.9081345319</v>
      </c>
      <c r="BK453" s="50">
        <f t="shared" si="393"/>
        <v>1694520.2148756795</v>
      </c>
      <c r="BL453" s="50">
        <f t="shared" si="393"/>
        <v>1696922.9236626327</v>
      </c>
      <c r="BM453" s="50">
        <f t="shared" si="393"/>
        <v>1699329.0393192498</v>
      </c>
      <c r="BN453" s="50">
        <f>BN451*BN445</f>
        <v>1701738.5666762292</v>
      </c>
      <c r="BP453"/>
      <c r="BQ453"/>
    </row>
    <row r="454" spans="2:69" hidden="1" outlineLevel="1">
      <c r="C454" s="64"/>
      <c r="E454" t="s">
        <v>406</v>
      </c>
      <c r="J454" t="s">
        <v>249</v>
      </c>
      <c r="K454"/>
      <c r="P454" s="50">
        <f t="shared" ref="P454:AU454" si="394">P59-P452</f>
        <v>0</v>
      </c>
      <c r="Q454" s="50">
        <f t="shared" si="394"/>
        <v>0</v>
      </c>
      <c r="R454" s="50">
        <f t="shared" si="394"/>
        <v>0</v>
      </c>
      <c r="S454" s="50">
        <f t="shared" si="394"/>
        <v>0</v>
      </c>
      <c r="T454" s="50">
        <f t="shared" si="394"/>
        <v>0</v>
      </c>
      <c r="U454" s="50">
        <f t="shared" si="394"/>
        <v>0</v>
      </c>
      <c r="V454" s="50">
        <f t="shared" si="394"/>
        <v>0</v>
      </c>
      <c r="W454" s="50">
        <f t="shared" si="394"/>
        <v>0</v>
      </c>
      <c r="X454" s="50">
        <f t="shared" si="394"/>
        <v>0</v>
      </c>
      <c r="Y454" s="50">
        <f t="shared" si="394"/>
        <v>0</v>
      </c>
      <c r="Z454" s="50">
        <f t="shared" si="394"/>
        <v>0</v>
      </c>
      <c r="AA454" s="50">
        <f t="shared" si="394"/>
        <v>0</v>
      </c>
      <c r="AB454" s="50">
        <f t="shared" si="394"/>
        <v>0</v>
      </c>
      <c r="AC454" s="50">
        <f t="shared" si="394"/>
        <v>0</v>
      </c>
      <c r="AD454" s="50">
        <f t="shared" si="394"/>
        <v>0</v>
      </c>
      <c r="AE454" s="50">
        <f t="shared" si="394"/>
        <v>0</v>
      </c>
      <c r="AF454" s="50">
        <f t="shared" si="394"/>
        <v>0</v>
      </c>
      <c r="AG454" s="50">
        <f t="shared" si="394"/>
        <v>0</v>
      </c>
      <c r="AH454" s="50">
        <f t="shared" si="394"/>
        <v>0</v>
      </c>
      <c r="AI454" s="50">
        <f t="shared" si="394"/>
        <v>0</v>
      </c>
      <c r="AJ454" s="50">
        <f t="shared" si="394"/>
        <v>0</v>
      </c>
      <c r="AK454" s="50">
        <f t="shared" si="394"/>
        <v>0</v>
      </c>
      <c r="AL454" s="50">
        <f t="shared" si="394"/>
        <v>0</v>
      </c>
      <c r="AM454" s="50">
        <f t="shared" si="394"/>
        <v>0</v>
      </c>
      <c r="AN454" s="50">
        <f t="shared" si="394"/>
        <v>0</v>
      </c>
      <c r="AO454" s="50">
        <f t="shared" si="394"/>
        <v>0</v>
      </c>
      <c r="AP454" s="50">
        <f t="shared" si="394"/>
        <v>0</v>
      </c>
      <c r="AQ454" s="50">
        <f t="shared" si="394"/>
        <v>0</v>
      </c>
      <c r="AR454" s="50">
        <f t="shared" si="394"/>
        <v>0</v>
      </c>
      <c r="AS454" s="50">
        <f t="shared" si="394"/>
        <v>0</v>
      </c>
      <c r="AT454" s="50">
        <f t="shared" si="394"/>
        <v>0</v>
      </c>
      <c r="AU454" s="50">
        <f t="shared" si="394"/>
        <v>0</v>
      </c>
      <c r="AV454" s="50">
        <f t="shared" ref="AV454:BN454" si="395">AV59-AV452</f>
        <v>0</v>
      </c>
      <c r="AW454" s="50">
        <f t="shared" si="395"/>
        <v>0</v>
      </c>
      <c r="AX454" s="50">
        <f t="shared" si="395"/>
        <v>0</v>
      </c>
      <c r="AY454" s="50">
        <f t="shared" si="395"/>
        <v>0</v>
      </c>
      <c r="AZ454" s="50">
        <f t="shared" si="395"/>
        <v>0</v>
      </c>
      <c r="BA454" s="50">
        <f t="shared" si="395"/>
        <v>0</v>
      </c>
      <c r="BB454" s="50">
        <f t="shared" si="395"/>
        <v>0</v>
      </c>
      <c r="BC454" s="50">
        <f t="shared" si="395"/>
        <v>0</v>
      </c>
      <c r="BD454" s="50">
        <f t="shared" si="395"/>
        <v>0</v>
      </c>
      <c r="BE454" s="50">
        <f t="shared" si="395"/>
        <v>0</v>
      </c>
      <c r="BF454" s="50">
        <f t="shared" si="395"/>
        <v>0</v>
      </c>
      <c r="BG454" s="50">
        <f t="shared" si="395"/>
        <v>0</v>
      </c>
      <c r="BH454" s="50">
        <f t="shared" si="395"/>
        <v>0</v>
      </c>
      <c r="BI454" s="50">
        <f t="shared" si="395"/>
        <v>0</v>
      </c>
      <c r="BJ454" s="50">
        <f t="shared" si="395"/>
        <v>0</v>
      </c>
      <c r="BK454" s="50">
        <f t="shared" si="395"/>
        <v>0</v>
      </c>
      <c r="BL454" s="50">
        <f t="shared" si="395"/>
        <v>0</v>
      </c>
      <c r="BM454" s="50">
        <f t="shared" si="395"/>
        <v>0</v>
      </c>
      <c r="BN454" s="50">
        <f t="shared" si="395"/>
        <v>0</v>
      </c>
      <c r="BP454"/>
      <c r="BQ454"/>
    </row>
    <row r="455" spans="2:69" hidden="1" outlineLevel="1">
      <c r="C455" s="64"/>
      <c r="E455" t="s">
        <v>404</v>
      </c>
      <c r="J455" s="23" t="s">
        <v>15</v>
      </c>
      <c r="K455"/>
      <c r="P455" s="50">
        <f>P445-P453</f>
        <v>0</v>
      </c>
      <c r="Q455" s="50">
        <f>Q445-Q453</f>
        <v>0</v>
      </c>
      <c r="R455" s="50">
        <f t="shared" ref="R455:BM455" si="396">R445-R453</f>
        <v>0</v>
      </c>
      <c r="S455" s="50">
        <f t="shared" si="396"/>
        <v>0</v>
      </c>
      <c r="T455" s="50">
        <f t="shared" si="396"/>
        <v>0</v>
      </c>
      <c r="U455" s="50">
        <f t="shared" si="396"/>
        <v>0</v>
      </c>
      <c r="V455" s="50">
        <f t="shared" si="396"/>
        <v>0</v>
      </c>
      <c r="W455" s="50">
        <f t="shared" si="396"/>
        <v>0</v>
      </c>
      <c r="X455" s="50">
        <f t="shared" si="396"/>
        <v>0</v>
      </c>
      <c r="Y455" s="50">
        <f t="shared" si="396"/>
        <v>0</v>
      </c>
      <c r="Z455" s="50">
        <f t="shared" si="396"/>
        <v>0</v>
      </c>
      <c r="AA455" s="50">
        <f t="shared" si="396"/>
        <v>0</v>
      </c>
      <c r="AB455" s="50">
        <f t="shared" si="396"/>
        <v>0</v>
      </c>
      <c r="AC455" s="50">
        <f t="shared" si="396"/>
        <v>0</v>
      </c>
      <c r="AD455" s="50">
        <f t="shared" si="396"/>
        <v>0</v>
      </c>
      <c r="AE455" s="50">
        <f t="shared" si="396"/>
        <v>0</v>
      </c>
      <c r="AF455" s="50">
        <f t="shared" si="396"/>
        <v>0</v>
      </c>
      <c r="AG455" s="50">
        <f t="shared" si="396"/>
        <v>0</v>
      </c>
      <c r="AH455" s="50">
        <f t="shared" si="396"/>
        <v>0</v>
      </c>
      <c r="AI455" s="50">
        <f t="shared" si="396"/>
        <v>0</v>
      </c>
      <c r="AJ455" s="50">
        <f t="shared" si="396"/>
        <v>0</v>
      </c>
      <c r="AK455" s="50">
        <f t="shared" si="396"/>
        <v>0</v>
      </c>
      <c r="AL455" s="50">
        <f t="shared" si="396"/>
        <v>0</v>
      </c>
      <c r="AM455" s="50">
        <f t="shared" si="396"/>
        <v>0</v>
      </c>
      <c r="AN455" s="50">
        <f t="shared" si="396"/>
        <v>0</v>
      </c>
      <c r="AO455" s="50">
        <f t="shared" si="396"/>
        <v>0</v>
      </c>
      <c r="AP455" s="50">
        <f t="shared" si="396"/>
        <v>0</v>
      </c>
      <c r="AQ455" s="50">
        <f t="shared" si="396"/>
        <v>0</v>
      </c>
      <c r="AR455" s="50">
        <f t="shared" si="396"/>
        <v>0</v>
      </c>
      <c r="AS455" s="50">
        <f t="shared" si="396"/>
        <v>0</v>
      </c>
      <c r="AT455" s="50">
        <f t="shared" si="396"/>
        <v>0</v>
      </c>
      <c r="AU455" s="50">
        <f t="shared" si="396"/>
        <v>0</v>
      </c>
      <c r="AV455" s="50">
        <f t="shared" si="396"/>
        <v>0</v>
      </c>
      <c r="AW455" s="50">
        <f t="shared" si="396"/>
        <v>0</v>
      </c>
      <c r="AX455" s="50">
        <f t="shared" si="396"/>
        <v>0</v>
      </c>
      <c r="AY455" s="50">
        <f t="shared" si="396"/>
        <v>0</v>
      </c>
      <c r="AZ455" s="50">
        <f t="shared" si="396"/>
        <v>0</v>
      </c>
      <c r="BA455" s="50">
        <f t="shared" si="396"/>
        <v>0</v>
      </c>
      <c r="BB455" s="50">
        <f t="shared" si="396"/>
        <v>0</v>
      </c>
      <c r="BC455" s="50">
        <f t="shared" si="396"/>
        <v>0</v>
      </c>
      <c r="BD455" s="50">
        <f t="shared" si="396"/>
        <v>0</v>
      </c>
      <c r="BE455" s="50">
        <f t="shared" si="396"/>
        <v>0</v>
      </c>
      <c r="BF455" s="50">
        <f t="shared" si="396"/>
        <v>0</v>
      </c>
      <c r="BG455" s="50">
        <f t="shared" si="396"/>
        <v>0</v>
      </c>
      <c r="BH455" s="50">
        <f t="shared" si="396"/>
        <v>0</v>
      </c>
      <c r="BI455" s="50">
        <f t="shared" si="396"/>
        <v>0</v>
      </c>
      <c r="BJ455" s="50">
        <f t="shared" si="396"/>
        <v>0</v>
      </c>
      <c r="BK455" s="50">
        <f t="shared" si="396"/>
        <v>0</v>
      </c>
      <c r="BL455" s="50">
        <f t="shared" si="396"/>
        <v>0</v>
      </c>
      <c r="BM455" s="50">
        <f t="shared" si="396"/>
        <v>0</v>
      </c>
      <c r="BN455" s="50">
        <f>BN445-BN453</f>
        <v>0</v>
      </c>
      <c r="BP455"/>
      <c r="BQ455"/>
    </row>
    <row r="456" spans="2:69" hidden="1" outlineLevel="1"/>
    <row r="457" spans="2:69" hidden="1" outlineLevel="1">
      <c r="B457" s="74" t="s">
        <v>245</v>
      </c>
      <c r="W457" s="145"/>
    </row>
    <row r="458" spans="2:69" hidden="1" outlineLevel="1">
      <c r="C458" s="85" t="s">
        <v>397</v>
      </c>
      <c r="I458" s="53" t="s">
        <v>508</v>
      </c>
      <c r="J458" s="23" t="s">
        <v>410</v>
      </c>
      <c r="S458" s="214">
        <f t="shared" ref="S458:T458" si="397">S695</f>
        <v>200000000</v>
      </c>
      <c r="T458" s="214">
        <f t="shared" si="397"/>
        <v>323491735.59427696</v>
      </c>
      <c r="U458" s="214">
        <f t="shared" ref="U458:W458" si="398">U695</f>
        <v>902790585.03210139</v>
      </c>
      <c r="V458" s="214">
        <f t="shared" si="398"/>
        <v>1972732510.4036915</v>
      </c>
      <c r="W458" s="214">
        <f t="shared" si="398"/>
        <v>5530209677.4193544</v>
      </c>
      <c r="X458" s="215">
        <f t="shared" ref="X458:BN458" si="399">X460*AVERAGE(W60:X60)</f>
        <v>10698839431.266174</v>
      </c>
      <c r="Y458" s="215">
        <f t="shared" si="399"/>
        <v>15552132860.722713</v>
      </c>
      <c r="Z458" s="215">
        <f t="shared" si="399"/>
        <v>20441409805.652557</v>
      </c>
      <c r="AA458" s="215">
        <f t="shared" si="399"/>
        <v>24804493235.012947</v>
      </c>
      <c r="AB458" s="215">
        <f t="shared" si="399"/>
        <v>28404878067.630474</v>
      </c>
      <c r="AC458" s="215">
        <f t="shared" si="399"/>
        <v>31276193492.0117</v>
      </c>
      <c r="AD458" s="215">
        <f t="shared" si="399"/>
        <v>33570857873.682522</v>
      </c>
      <c r="AE458" s="215">
        <f t="shared" si="399"/>
        <v>35453161606.701233</v>
      </c>
      <c r="AF458" s="215">
        <f t="shared" si="399"/>
        <v>37056561043.166168</v>
      </c>
      <c r="AG458" s="215">
        <f t="shared" si="399"/>
        <v>38477164890.255188</v>
      </c>
      <c r="AH458" s="215">
        <f t="shared" si="399"/>
        <v>38869920562.170349</v>
      </c>
      <c r="AI458" s="215">
        <f t="shared" si="399"/>
        <v>39065113116.233948</v>
      </c>
      <c r="AJ458" s="215">
        <f t="shared" si="399"/>
        <v>39251802069.150436</v>
      </c>
      <c r="AK458" s="215">
        <f t="shared" si="399"/>
        <v>39429550555.117485</v>
      </c>
      <c r="AL458" s="215">
        <f t="shared" si="399"/>
        <v>39598015310.568405</v>
      </c>
      <c r="AM458" s="215">
        <f t="shared" si="399"/>
        <v>39756841859.60125</v>
      </c>
      <c r="AN458" s="215">
        <f t="shared" si="399"/>
        <v>39905645494.53614</v>
      </c>
      <c r="AO458" s="215">
        <f t="shared" si="399"/>
        <v>40044030876.738281</v>
      </c>
      <c r="AP458" s="215">
        <f t="shared" si="399"/>
        <v>40171631072.155495</v>
      </c>
      <c r="AQ458" s="215">
        <f t="shared" si="399"/>
        <v>40288204807.944473</v>
      </c>
      <c r="AR458" s="215">
        <f t="shared" si="399"/>
        <v>40393695939.374748</v>
      </c>
      <c r="AS458" s="215">
        <f t="shared" si="399"/>
        <v>40488131043.833527</v>
      </c>
      <c r="AT458" s="215">
        <f t="shared" si="399"/>
        <v>40571454641.025009</v>
      </c>
      <c r="AU458" s="215">
        <f t="shared" si="399"/>
        <v>40643519973.939178</v>
      </c>
      <c r="AV458" s="215">
        <f t="shared" si="399"/>
        <v>40704281861.017784</v>
      </c>
      <c r="AW458" s="215">
        <f t="shared" si="399"/>
        <v>40753938303.79554</v>
      </c>
      <c r="AX458" s="215">
        <f t="shared" si="399"/>
        <v>40792805324.017281</v>
      </c>
      <c r="AY458" s="215">
        <f t="shared" si="399"/>
        <v>40821100191.823456</v>
      </c>
      <c r="AZ458" s="215">
        <f t="shared" si="399"/>
        <v>40838899400.256615</v>
      </c>
      <c r="BA458" s="215">
        <f t="shared" si="399"/>
        <v>40846291651.346611</v>
      </c>
      <c r="BB458" s="215">
        <f t="shared" si="399"/>
        <v>40843507586.981834</v>
      </c>
      <c r="BC458" s="215">
        <f t="shared" si="399"/>
        <v>40830854508.201904</v>
      </c>
      <c r="BD458" s="215">
        <f t="shared" si="399"/>
        <v>40808577508.349525</v>
      </c>
      <c r="BE458" s="215">
        <f t="shared" si="399"/>
        <v>40776817613.685593</v>
      </c>
      <c r="BF458" s="215">
        <f t="shared" si="399"/>
        <v>40735680718.487289</v>
      </c>
      <c r="BG458" s="215">
        <f t="shared" si="399"/>
        <v>40685311586.460571</v>
      </c>
      <c r="BH458" s="215">
        <f t="shared" si="399"/>
        <v>40625882057.024643</v>
      </c>
      <c r="BI458" s="215">
        <f t="shared" si="399"/>
        <v>40557541212.710884</v>
      </c>
      <c r="BJ458" s="215">
        <f t="shared" si="399"/>
        <v>40501868230.848686</v>
      </c>
      <c r="BK458" s="215">
        <f t="shared" si="399"/>
        <v>40463305201.730606</v>
      </c>
      <c r="BL458" s="215">
        <f t="shared" si="399"/>
        <v>40424778889.615471</v>
      </c>
      <c r="BM458" s="215">
        <f t="shared" si="399"/>
        <v>40386289259.543922</v>
      </c>
      <c r="BN458" s="215">
        <f t="shared" si="399"/>
        <v>40347836276.589897</v>
      </c>
    </row>
    <row r="459" spans="2:69" hidden="1" outlineLevel="1">
      <c r="D459" s="64" t="s">
        <v>239</v>
      </c>
      <c r="J459" s="23"/>
      <c r="T459" s="187">
        <f>T458/S458-1</f>
        <v>0.61745867797138487</v>
      </c>
      <c r="U459" s="187">
        <f>U458/T458-1</f>
        <v>1.7907686215649741</v>
      </c>
      <c r="V459" s="187">
        <f>V458/U458-1</f>
        <v>1.1851496272898605</v>
      </c>
      <c r="W459" s="187">
        <f>W458/V458-1</f>
        <v>1.8033246515959105</v>
      </c>
      <c r="X459" s="187">
        <f>X458/W458-1</f>
        <v>0.93461732110286566</v>
      </c>
      <c r="Y459" s="187">
        <f t="shared" ref="Y459:AG459" si="400">Y458/X458-1</f>
        <v>0.4536280276600213</v>
      </c>
      <c r="Z459" s="187">
        <f t="shared" si="400"/>
        <v>0.31437983386046242</v>
      </c>
      <c r="AA459" s="187">
        <f t="shared" si="400"/>
        <v>0.21344337160903093</v>
      </c>
      <c r="AB459" s="187">
        <f t="shared" si="400"/>
        <v>0.14515050956716902</v>
      </c>
      <c r="AC459" s="187">
        <f t="shared" si="400"/>
        <v>0.10108529308046244</v>
      </c>
      <c r="AD459" s="187">
        <f t="shared" si="400"/>
        <v>7.3367763959412358E-2</v>
      </c>
      <c r="AE459" s="187">
        <f t="shared" si="400"/>
        <v>5.6069574989750848E-2</v>
      </c>
      <c r="AF459" s="187">
        <f t="shared" si="400"/>
        <v>4.5225851907150227E-2</v>
      </c>
      <c r="AG459" s="187">
        <f t="shared" si="400"/>
        <v>3.8336095069215981E-2</v>
      </c>
      <c r="BP459"/>
      <c r="BQ459"/>
    </row>
    <row r="460" spans="2:69" hidden="1" outlineLevel="1">
      <c r="D460" s="64" t="s">
        <v>408</v>
      </c>
      <c r="I460" s="53" t="s">
        <v>176</v>
      </c>
      <c r="J460" s="23" t="s">
        <v>409</v>
      </c>
      <c r="U460" s="217">
        <f>U458/AVERAGE(T60:U60)</f>
        <v>2666</v>
      </c>
      <c r="V460" s="217">
        <f>V458/AVERAGE(U60:V60)</f>
        <v>3000</v>
      </c>
      <c r="W460" s="217">
        <f>W458/AVERAGE(V60:W60)</f>
        <v>3375.8439609902475</v>
      </c>
      <c r="X460" s="253">
        <f>W460*(1+X462)</f>
        <v>3443.3608402100526</v>
      </c>
      <c r="Y460" s="253">
        <f>X460*(1+Y462)</f>
        <v>3512.2280570142539</v>
      </c>
      <c r="Z460" s="253">
        <f>Y460*(1+Z462)</f>
        <v>3582.4726181545388</v>
      </c>
      <c r="AA460" s="253">
        <f>Z460*(1+AA462)</f>
        <v>3654.1220705176297</v>
      </c>
      <c r="AB460" s="253">
        <f t="shared" ref="AB460:BN460" si="401">AA460*(1+AB462)</f>
        <v>3727.2045119279824</v>
      </c>
      <c r="AC460" s="253">
        <f t="shared" si="401"/>
        <v>3801.7486021665422</v>
      </c>
      <c r="AD460" s="253">
        <f t="shared" si="401"/>
        <v>3877.7835742098732</v>
      </c>
      <c r="AE460" s="253">
        <f t="shared" si="401"/>
        <v>3955.3392456940705</v>
      </c>
      <c r="AF460" s="253">
        <f t="shared" si="401"/>
        <v>4034.4460306079518</v>
      </c>
      <c r="AG460" s="253">
        <f t="shared" si="401"/>
        <v>4115.1349512201105</v>
      </c>
      <c r="AH460" s="253">
        <f t="shared" si="401"/>
        <v>4115.1349512201105</v>
      </c>
      <c r="AI460" s="253">
        <f t="shared" si="401"/>
        <v>4115.1349512201105</v>
      </c>
      <c r="AJ460" s="253">
        <f t="shared" si="401"/>
        <v>4115.1349512201105</v>
      </c>
      <c r="AK460" s="253">
        <f t="shared" si="401"/>
        <v>4115.1349512201105</v>
      </c>
      <c r="AL460" s="253">
        <f t="shared" si="401"/>
        <v>4115.1349512201105</v>
      </c>
      <c r="AM460" s="253">
        <f t="shared" si="401"/>
        <v>4115.1349512201105</v>
      </c>
      <c r="AN460" s="253">
        <f t="shared" si="401"/>
        <v>4115.1349512201105</v>
      </c>
      <c r="AO460" s="253">
        <f t="shared" si="401"/>
        <v>4115.1349512201105</v>
      </c>
      <c r="AP460" s="253">
        <f t="shared" si="401"/>
        <v>4115.1349512201105</v>
      </c>
      <c r="AQ460" s="253">
        <f t="shared" si="401"/>
        <v>4115.1349512201105</v>
      </c>
      <c r="AR460" s="253">
        <f t="shared" si="401"/>
        <v>4115.1349512201105</v>
      </c>
      <c r="AS460" s="253">
        <f t="shared" si="401"/>
        <v>4115.1349512201105</v>
      </c>
      <c r="AT460" s="253">
        <f t="shared" si="401"/>
        <v>4115.1349512201105</v>
      </c>
      <c r="AU460" s="253">
        <f t="shared" si="401"/>
        <v>4115.1349512201105</v>
      </c>
      <c r="AV460" s="253">
        <f t="shared" si="401"/>
        <v>4115.1349512201105</v>
      </c>
      <c r="AW460" s="253">
        <f t="shared" si="401"/>
        <v>4115.1349512201105</v>
      </c>
      <c r="AX460" s="253">
        <f t="shared" si="401"/>
        <v>4115.1349512201105</v>
      </c>
      <c r="AY460" s="253">
        <f t="shared" si="401"/>
        <v>4115.1349512201105</v>
      </c>
      <c r="AZ460" s="253">
        <f t="shared" si="401"/>
        <v>4115.1349512201105</v>
      </c>
      <c r="BA460" s="253">
        <f t="shared" si="401"/>
        <v>4115.1349512201105</v>
      </c>
      <c r="BB460" s="253">
        <f t="shared" si="401"/>
        <v>4115.1349512201105</v>
      </c>
      <c r="BC460" s="253">
        <f t="shared" si="401"/>
        <v>4115.1349512201105</v>
      </c>
      <c r="BD460" s="253">
        <f t="shared" si="401"/>
        <v>4115.1349512201105</v>
      </c>
      <c r="BE460" s="253">
        <f t="shared" si="401"/>
        <v>4115.1349512201105</v>
      </c>
      <c r="BF460" s="253">
        <f t="shared" si="401"/>
        <v>4115.1349512201105</v>
      </c>
      <c r="BG460" s="253">
        <f t="shared" si="401"/>
        <v>4115.1349512201105</v>
      </c>
      <c r="BH460" s="253">
        <f t="shared" si="401"/>
        <v>4115.1349512201105</v>
      </c>
      <c r="BI460" s="253">
        <f t="shared" si="401"/>
        <v>4115.1349512201105</v>
      </c>
      <c r="BJ460" s="253">
        <f t="shared" si="401"/>
        <v>4115.1349512201105</v>
      </c>
      <c r="BK460" s="253">
        <f t="shared" si="401"/>
        <v>4115.1349512201105</v>
      </c>
      <c r="BL460" s="253">
        <f t="shared" si="401"/>
        <v>4115.1349512201105</v>
      </c>
      <c r="BM460" s="253">
        <f t="shared" si="401"/>
        <v>4115.1349512201105</v>
      </c>
      <c r="BN460" s="253">
        <f t="shared" si="401"/>
        <v>4115.1349512201105</v>
      </c>
      <c r="BP460"/>
      <c r="BQ460"/>
    </row>
    <row r="461" spans="2:69" hidden="1" outlineLevel="1">
      <c r="E461" s="64" t="s">
        <v>566</v>
      </c>
      <c r="J461" s="23"/>
      <c r="U461" s="279"/>
      <c r="X461" s="120">
        <v>0.02</v>
      </c>
      <c r="Y461" s="120">
        <v>0.02</v>
      </c>
      <c r="Z461" s="120">
        <v>0.02</v>
      </c>
      <c r="AA461" s="120">
        <v>0.02</v>
      </c>
      <c r="AB461" s="120">
        <v>0.02</v>
      </c>
      <c r="AC461" s="120">
        <v>0.02</v>
      </c>
      <c r="AD461" s="120">
        <v>0.02</v>
      </c>
      <c r="AE461" s="120">
        <v>0.02</v>
      </c>
      <c r="AF461" s="120">
        <v>0.02</v>
      </c>
      <c r="AG461" s="120">
        <v>0.02</v>
      </c>
      <c r="BP461"/>
      <c r="BQ461"/>
    </row>
    <row r="462" spans="2:69" hidden="1" outlineLevel="1">
      <c r="E462" s="64" t="s">
        <v>567</v>
      </c>
      <c r="J462" s="23"/>
      <c r="V462" s="76">
        <f>V460/U460-1</f>
        <v>0.12528132033008244</v>
      </c>
      <c r="W462" s="76">
        <f>W460/V460-1</f>
        <v>0.12528132033008244</v>
      </c>
      <c r="X462" s="268">
        <f t="shared" ref="X462:AG462" si="402">X461*(1+INDEX(scenario.mobile.data, MATCH(scenario.mobile.data.selected, scenarios,0)))</f>
        <v>0.02</v>
      </c>
      <c r="Y462" s="268">
        <f t="shared" si="402"/>
        <v>0.02</v>
      </c>
      <c r="Z462" s="268">
        <f t="shared" si="402"/>
        <v>0.02</v>
      </c>
      <c r="AA462" s="268">
        <f t="shared" si="402"/>
        <v>0.02</v>
      </c>
      <c r="AB462" s="268">
        <f t="shared" si="402"/>
        <v>0.02</v>
      </c>
      <c r="AC462" s="268">
        <f t="shared" si="402"/>
        <v>0.02</v>
      </c>
      <c r="AD462" s="268">
        <f t="shared" si="402"/>
        <v>0.02</v>
      </c>
      <c r="AE462" s="268">
        <f t="shared" si="402"/>
        <v>0.02</v>
      </c>
      <c r="AF462" s="268">
        <f t="shared" si="402"/>
        <v>0.02</v>
      </c>
      <c r="AG462" s="268">
        <f t="shared" si="402"/>
        <v>0.02</v>
      </c>
      <c r="AH462" s="120">
        <v>0</v>
      </c>
      <c r="AI462" s="233">
        <f>AH462</f>
        <v>0</v>
      </c>
      <c r="AJ462" s="233">
        <f t="shared" ref="AJ462:BN462" si="403">AI462</f>
        <v>0</v>
      </c>
      <c r="AK462" s="233">
        <f t="shared" si="403"/>
        <v>0</v>
      </c>
      <c r="AL462" s="233">
        <f t="shared" si="403"/>
        <v>0</v>
      </c>
      <c r="AM462" s="233">
        <f t="shared" si="403"/>
        <v>0</v>
      </c>
      <c r="AN462" s="233">
        <f t="shared" si="403"/>
        <v>0</v>
      </c>
      <c r="AO462" s="233">
        <f t="shared" si="403"/>
        <v>0</v>
      </c>
      <c r="AP462" s="233">
        <f t="shared" si="403"/>
        <v>0</v>
      </c>
      <c r="AQ462" s="233">
        <f t="shared" si="403"/>
        <v>0</v>
      </c>
      <c r="AR462" s="233">
        <f t="shared" si="403"/>
        <v>0</v>
      </c>
      <c r="AS462" s="233">
        <f t="shared" si="403"/>
        <v>0</v>
      </c>
      <c r="AT462" s="233">
        <f t="shared" si="403"/>
        <v>0</v>
      </c>
      <c r="AU462" s="233">
        <f t="shared" si="403"/>
        <v>0</v>
      </c>
      <c r="AV462" s="233">
        <f t="shared" si="403"/>
        <v>0</v>
      </c>
      <c r="AW462" s="233">
        <f t="shared" si="403"/>
        <v>0</v>
      </c>
      <c r="AX462" s="233">
        <f t="shared" si="403"/>
        <v>0</v>
      </c>
      <c r="AY462" s="233">
        <f t="shared" si="403"/>
        <v>0</v>
      </c>
      <c r="AZ462" s="233">
        <f t="shared" si="403"/>
        <v>0</v>
      </c>
      <c r="BA462" s="233">
        <f t="shared" si="403"/>
        <v>0</v>
      </c>
      <c r="BB462" s="233">
        <f t="shared" si="403"/>
        <v>0</v>
      </c>
      <c r="BC462" s="233">
        <f t="shared" si="403"/>
        <v>0</v>
      </c>
      <c r="BD462" s="233">
        <f t="shared" si="403"/>
        <v>0</v>
      </c>
      <c r="BE462" s="233">
        <f t="shared" si="403"/>
        <v>0</v>
      </c>
      <c r="BF462" s="233">
        <f t="shared" si="403"/>
        <v>0</v>
      </c>
      <c r="BG462" s="233">
        <f t="shared" si="403"/>
        <v>0</v>
      </c>
      <c r="BH462" s="233">
        <f t="shared" si="403"/>
        <v>0</v>
      </c>
      <c r="BI462" s="233">
        <f t="shared" si="403"/>
        <v>0</v>
      </c>
      <c r="BJ462" s="233">
        <f t="shared" si="403"/>
        <v>0</v>
      </c>
      <c r="BK462" s="233">
        <f t="shared" si="403"/>
        <v>0</v>
      </c>
      <c r="BL462" s="233">
        <f t="shared" si="403"/>
        <v>0</v>
      </c>
      <c r="BM462" s="233">
        <f t="shared" si="403"/>
        <v>0</v>
      </c>
      <c r="BN462" s="233">
        <f t="shared" si="403"/>
        <v>0</v>
      </c>
      <c r="BP462"/>
      <c r="BQ462"/>
    </row>
    <row r="463" spans="2:69" hidden="1" outlineLevel="1">
      <c r="V463" s="130"/>
      <c r="AC463" s="130"/>
    </row>
    <row r="464" spans="2:69" hidden="1" outlineLevel="1">
      <c r="C464" s="74" t="s">
        <v>507</v>
      </c>
    </row>
    <row r="465" spans="2:69" hidden="1" outlineLevel="1">
      <c r="B465" s="74"/>
      <c r="D465" t="s">
        <v>10</v>
      </c>
      <c r="G465" s="60" t="s">
        <v>506</v>
      </c>
      <c r="J465" t="s">
        <v>119</v>
      </c>
      <c r="K465" s="104" t="str">
        <f t="array" ref="K465">IF(OR(L465:BM465&lt;0,L465:BM465&gt;1),"error","ok")</f>
        <v>ok</v>
      </c>
      <c r="R465" s="238">
        <v>1</v>
      </c>
      <c r="S465" s="238">
        <v>0.98</v>
      </c>
      <c r="T465" s="238">
        <v>0.95</v>
      </c>
      <c r="U465" s="124">
        <v>0.91409222424834213</v>
      </c>
      <c r="V465" s="124">
        <v>0.8867320362237695</v>
      </c>
      <c r="W465" s="124">
        <v>0.86588474415206829</v>
      </c>
      <c r="X465" s="124">
        <v>0.85</v>
      </c>
      <c r="Y465" s="124">
        <v>0.83789650493172763</v>
      </c>
      <c r="Z465" s="124">
        <v>0.82867415980200665</v>
      </c>
      <c r="AA465" s="124">
        <v>0.82164712759255487</v>
      </c>
      <c r="AB465" s="124">
        <v>0.81629282985395302</v>
      </c>
      <c r="AC465" s="124">
        <v>0.81221308417767202</v>
      </c>
      <c r="AD465" s="124">
        <v>0.80910449261334128</v>
      </c>
      <c r="AE465" s="124">
        <v>0.80673587891028387</v>
      </c>
      <c r="AF465" s="124">
        <v>0.80493109666140739</v>
      </c>
      <c r="AG465" s="124">
        <v>0.80355592984477731</v>
      </c>
      <c r="AH465" s="198">
        <f>AG465</f>
        <v>0.80355592984477731</v>
      </c>
      <c r="AI465" s="198">
        <f t="shared" ref="AI465:BN465" si="404">AH465</f>
        <v>0.80355592984477731</v>
      </c>
      <c r="AJ465" s="198">
        <f t="shared" si="404"/>
        <v>0.80355592984477731</v>
      </c>
      <c r="AK465" s="198">
        <f t="shared" si="404"/>
        <v>0.80355592984477731</v>
      </c>
      <c r="AL465" s="198">
        <f t="shared" si="404"/>
        <v>0.80355592984477731</v>
      </c>
      <c r="AM465" s="198">
        <f t="shared" si="404"/>
        <v>0.80355592984477731</v>
      </c>
      <c r="AN465" s="198">
        <f t="shared" si="404"/>
        <v>0.80355592984477731</v>
      </c>
      <c r="AO465" s="198">
        <f t="shared" si="404"/>
        <v>0.80355592984477731</v>
      </c>
      <c r="AP465" s="198">
        <f t="shared" si="404"/>
        <v>0.80355592984477731</v>
      </c>
      <c r="AQ465" s="198">
        <f t="shared" si="404"/>
        <v>0.80355592984477731</v>
      </c>
      <c r="AR465" s="198">
        <f t="shared" si="404"/>
        <v>0.80355592984477731</v>
      </c>
      <c r="AS465" s="198">
        <f t="shared" si="404"/>
        <v>0.80355592984477731</v>
      </c>
      <c r="AT465" s="198">
        <f t="shared" si="404"/>
        <v>0.80355592984477731</v>
      </c>
      <c r="AU465" s="198">
        <f t="shared" si="404"/>
        <v>0.80355592984477731</v>
      </c>
      <c r="AV465" s="198">
        <f t="shared" si="404"/>
        <v>0.80355592984477731</v>
      </c>
      <c r="AW465" s="198">
        <f t="shared" si="404"/>
        <v>0.80355592984477731</v>
      </c>
      <c r="AX465" s="198">
        <f t="shared" si="404"/>
        <v>0.80355592984477731</v>
      </c>
      <c r="AY465" s="198">
        <f t="shared" si="404"/>
        <v>0.80355592984477731</v>
      </c>
      <c r="AZ465" s="198">
        <f t="shared" si="404"/>
        <v>0.80355592984477731</v>
      </c>
      <c r="BA465" s="198">
        <f t="shared" si="404"/>
        <v>0.80355592984477731</v>
      </c>
      <c r="BB465" s="198">
        <f t="shared" si="404"/>
        <v>0.80355592984477731</v>
      </c>
      <c r="BC465" s="198">
        <f t="shared" si="404"/>
        <v>0.80355592984477731</v>
      </c>
      <c r="BD465" s="198">
        <f t="shared" si="404"/>
        <v>0.80355592984477731</v>
      </c>
      <c r="BE465" s="198">
        <f t="shared" si="404"/>
        <v>0.80355592984477731</v>
      </c>
      <c r="BF465" s="198">
        <f t="shared" si="404"/>
        <v>0.80355592984477731</v>
      </c>
      <c r="BG465" s="198">
        <f t="shared" si="404"/>
        <v>0.80355592984477731</v>
      </c>
      <c r="BH465" s="198">
        <f t="shared" si="404"/>
        <v>0.80355592984477731</v>
      </c>
      <c r="BI465" s="198">
        <f t="shared" si="404"/>
        <v>0.80355592984477731</v>
      </c>
      <c r="BJ465" s="198">
        <f t="shared" si="404"/>
        <v>0.80355592984477731</v>
      </c>
      <c r="BK465" s="198">
        <f t="shared" si="404"/>
        <v>0.80355592984477731</v>
      </c>
      <c r="BL465" s="198">
        <f t="shared" si="404"/>
        <v>0.80355592984477731</v>
      </c>
      <c r="BM465" s="198">
        <f t="shared" si="404"/>
        <v>0.80355592984477731</v>
      </c>
      <c r="BN465" s="198">
        <f t="shared" si="404"/>
        <v>0.80355592984477731</v>
      </c>
      <c r="BP465"/>
      <c r="BQ465"/>
    </row>
    <row r="466" spans="2:69" hidden="1" outlineLevel="1">
      <c r="B466" s="74"/>
      <c r="D466" t="s">
        <v>11</v>
      </c>
      <c r="G466" s="60" t="s">
        <v>506</v>
      </c>
      <c r="J466" t="s">
        <v>119</v>
      </c>
      <c r="K466" s="104" t="str">
        <f t="array" ref="K466">IF(OR(L466:BM466&lt;0,L466:BM466&gt;1),"error","ok")</f>
        <v>ok</v>
      </c>
      <c r="R466" s="222">
        <f>1-R465</f>
        <v>0</v>
      </c>
      <c r="S466" s="222">
        <f>1-S465</f>
        <v>2.0000000000000018E-2</v>
      </c>
      <c r="T466" s="222">
        <f t="shared" ref="T466:BM466" si="405">1-T465</f>
        <v>5.0000000000000044E-2</v>
      </c>
      <c r="U466" s="222">
        <f t="shared" si="405"/>
        <v>8.5907775751657867E-2</v>
      </c>
      <c r="V466" s="222">
        <f t="shared" si="405"/>
        <v>0.1132679637762305</v>
      </c>
      <c r="W466" s="222">
        <f t="shared" si="405"/>
        <v>0.13411525584793171</v>
      </c>
      <c r="X466" s="222">
        <f t="shared" si="405"/>
        <v>0.15000000000000002</v>
      </c>
      <c r="Y466" s="222">
        <f t="shared" si="405"/>
        <v>0.16210349506827237</v>
      </c>
      <c r="Z466" s="222">
        <f t="shared" si="405"/>
        <v>0.17132584019799335</v>
      </c>
      <c r="AA466" s="222">
        <f t="shared" si="405"/>
        <v>0.17835287240744513</v>
      </c>
      <c r="AB466" s="222">
        <f t="shared" si="405"/>
        <v>0.18370717014604698</v>
      </c>
      <c r="AC466" s="222">
        <f t="shared" si="405"/>
        <v>0.18778691582232798</v>
      </c>
      <c r="AD466" s="222">
        <f t="shared" si="405"/>
        <v>0.19089550738665872</v>
      </c>
      <c r="AE466" s="222">
        <f t="shared" si="405"/>
        <v>0.19326412108971613</v>
      </c>
      <c r="AF466" s="222">
        <f t="shared" si="405"/>
        <v>0.19506890333859261</v>
      </c>
      <c r="AG466" s="222">
        <f t="shared" si="405"/>
        <v>0.19644407015522269</v>
      </c>
      <c r="AH466" s="222">
        <f t="shared" si="405"/>
        <v>0.19644407015522269</v>
      </c>
      <c r="AI466" s="222">
        <f t="shared" si="405"/>
        <v>0.19644407015522269</v>
      </c>
      <c r="AJ466" s="222">
        <f t="shared" si="405"/>
        <v>0.19644407015522269</v>
      </c>
      <c r="AK466" s="222">
        <f t="shared" si="405"/>
        <v>0.19644407015522269</v>
      </c>
      <c r="AL466" s="222">
        <f t="shared" si="405"/>
        <v>0.19644407015522269</v>
      </c>
      <c r="AM466" s="222">
        <f t="shared" si="405"/>
        <v>0.19644407015522269</v>
      </c>
      <c r="AN466" s="222">
        <f t="shared" si="405"/>
        <v>0.19644407015522269</v>
      </c>
      <c r="AO466" s="222">
        <f t="shared" si="405"/>
        <v>0.19644407015522269</v>
      </c>
      <c r="AP466" s="222">
        <f t="shared" si="405"/>
        <v>0.19644407015522269</v>
      </c>
      <c r="AQ466" s="222">
        <f t="shared" si="405"/>
        <v>0.19644407015522269</v>
      </c>
      <c r="AR466" s="222">
        <f t="shared" si="405"/>
        <v>0.19644407015522269</v>
      </c>
      <c r="AS466" s="222">
        <f t="shared" si="405"/>
        <v>0.19644407015522269</v>
      </c>
      <c r="AT466" s="222">
        <f t="shared" si="405"/>
        <v>0.19644407015522269</v>
      </c>
      <c r="AU466" s="222">
        <f t="shared" si="405"/>
        <v>0.19644407015522269</v>
      </c>
      <c r="AV466" s="222">
        <f t="shared" si="405"/>
        <v>0.19644407015522269</v>
      </c>
      <c r="AW466" s="222">
        <f t="shared" si="405"/>
        <v>0.19644407015522269</v>
      </c>
      <c r="AX466" s="222">
        <f t="shared" si="405"/>
        <v>0.19644407015522269</v>
      </c>
      <c r="AY466" s="222">
        <f t="shared" si="405"/>
        <v>0.19644407015522269</v>
      </c>
      <c r="AZ466" s="222">
        <f t="shared" si="405"/>
        <v>0.19644407015522269</v>
      </c>
      <c r="BA466" s="222">
        <f t="shared" si="405"/>
        <v>0.19644407015522269</v>
      </c>
      <c r="BB466" s="222">
        <f t="shared" si="405"/>
        <v>0.19644407015522269</v>
      </c>
      <c r="BC466" s="222">
        <f t="shared" si="405"/>
        <v>0.19644407015522269</v>
      </c>
      <c r="BD466" s="222">
        <f t="shared" si="405"/>
        <v>0.19644407015522269</v>
      </c>
      <c r="BE466" s="222">
        <f t="shared" si="405"/>
        <v>0.19644407015522269</v>
      </c>
      <c r="BF466" s="222">
        <f t="shared" si="405"/>
        <v>0.19644407015522269</v>
      </c>
      <c r="BG466" s="222">
        <f t="shared" si="405"/>
        <v>0.19644407015522269</v>
      </c>
      <c r="BH466" s="222">
        <f t="shared" si="405"/>
        <v>0.19644407015522269</v>
      </c>
      <c r="BI466" s="222">
        <f t="shared" si="405"/>
        <v>0.19644407015522269</v>
      </c>
      <c r="BJ466" s="222">
        <f t="shared" si="405"/>
        <v>0.19644407015522269</v>
      </c>
      <c r="BK466" s="222">
        <f t="shared" si="405"/>
        <v>0.19644407015522269</v>
      </c>
      <c r="BL466" s="222">
        <f t="shared" si="405"/>
        <v>0.19644407015522269</v>
      </c>
      <c r="BM466" s="222">
        <f t="shared" si="405"/>
        <v>0.19644407015522269</v>
      </c>
      <c r="BN466" s="222">
        <f>1-BN465</f>
        <v>0.19644407015522269</v>
      </c>
    </row>
    <row r="467" spans="2:69" hidden="1" outlineLevel="1">
      <c r="G467" s="60"/>
      <c r="BP467"/>
      <c r="BQ467"/>
    </row>
    <row r="468" spans="2:69" hidden="1" outlineLevel="1">
      <c r="C468" s="74" t="s">
        <v>412</v>
      </c>
      <c r="G468" s="60"/>
    </row>
    <row r="469" spans="2:69" hidden="1" outlineLevel="1">
      <c r="B469" s="74"/>
      <c r="D469" t="s">
        <v>7</v>
      </c>
      <c r="G469" s="60" t="s">
        <v>506</v>
      </c>
      <c r="J469" t="s">
        <v>119</v>
      </c>
      <c r="K469" s="104" t="str">
        <f t="array" ref="K469">IF(OR(L469:BM469&lt;0,L469:BM469&gt;1),"error","ok")</f>
        <v>ok</v>
      </c>
      <c r="R469" s="256">
        <f t="shared" ref="R469:AU469" si="406">1-SUM(R470,R471,R472)</f>
        <v>0.14999999999999991</v>
      </c>
      <c r="S469" s="256">
        <f t="shared" si="406"/>
        <v>0.13</v>
      </c>
      <c r="T469" s="256">
        <f t="shared" si="406"/>
        <v>5.0000000000000044E-2</v>
      </c>
      <c r="U469" s="256">
        <f t="shared" si="406"/>
        <v>4.0000000000000036E-2</v>
      </c>
      <c r="V469" s="256">
        <f t="shared" si="406"/>
        <v>3.0000000000000027E-2</v>
      </c>
      <c r="W469" s="256">
        <f t="shared" si="406"/>
        <v>2.0000000000000018E-2</v>
      </c>
      <c r="X469" s="256">
        <f t="shared" si="406"/>
        <v>1.0000000000000009E-2</v>
      </c>
      <c r="Y469" s="256">
        <f t="shared" si="406"/>
        <v>8.0000000000000071E-3</v>
      </c>
      <c r="Z469" s="256">
        <f t="shared" si="406"/>
        <v>6.0000000000000053E-3</v>
      </c>
      <c r="AA469" s="256">
        <f t="shared" si="406"/>
        <v>5.0000000000000044E-3</v>
      </c>
      <c r="AB469" s="256">
        <f t="shared" si="406"/>
        <v>5.0000000000000044E-3</v>
      </c>
      <c r="AC469" s="256">
        <f t="shared" si="406"/>
        <v>5.0000000000000044E-3</v>
      </c>
      <c r="AD469" s="256">
        <f t="shared" si="406"/>
        <v>5.0000000000000044E-3</v>
      </c>
      <c r="AE469" s="256">
        <f t="shared" si="406"/>
        <v>5.0000000000000044E-3</v>
      </c>
      <c r="AF469" s="256">
        <f t="shared" si="406"/>
        <v>5.0000000000000044E-3</v>
      </c>
      <c r="AG469" s="256">
        <f t="shared" si="406"/>
        <v>5.0000000000000044E-3</v>
      </c>
      <c r="AH469" s="256">
        <f t="shared" si="406"/>
        <v>5.0000000000000044E-3</v>
      </c>
      <c r="AI469" s="256">
        <f t="shared" si="406"/>
        <v>5.0000000000000044E-3</v>
      </c>
      <c r="AJ469" s="256">
        <f t="shared" si="406"/>
        <v>5.0000000000000044E-3</v>
      </c>
      <c r="AK469" s="256">
        <f t="shared" si="406"/>
        <v>5.0000000000000044E-3</v>
      </c>
      <c r="AL469" s="256">
        <f t="shared" si="406"/>
        <v>5.0000000000000044E-3</v>
      </c>
      <c r="AM469" s="256">
        <f t="shared" si="406"/>
        <v>5.0000000000000044E-3</v>
      </c>
      <c r="AN469" s="256">
        <f t="shared" si="406"/>
        <v>5.0000000000000044E-3</v>
      </c>
      <c r="AO469" s="256">
        <f t="shared" si="406"/>
        <v>5.0000000000000044E-3</v>
      </c>
      <c r="AP469" s="256">
        <f t="shared" si="406"/>
        <v>5.0000000000000044E-3</v>
      </c>
      <c r="AQ469" s="256">
        <f t="shared" si="406"/>
        <v>5.0000000000000044E-3</v>
      </c>
      <c r="AR469" s="256">
        <f t="shared" si="406"/>
        <v>5.0000000000000044E-3</v>
      </c>
      <c r="AS469" s="256">
        <f t="shared" si="406"/>
        <v>5.0000000000000044E-3</v>
      </c>
      <c r="AT469" s="256">
        <f t="shared" si="406"/>
        <v>5.0000000000000044E-3</v>
      </c>
      <c r="AU469" s="256">
        <f t="shared" si="406"/>
        <v>5.0000000000000044E-3</v>
      </c>
      <c r="AV469" s="256">
        <f t="shared" ref="AV469:BM469" si="407">1-SUM(AV470,AV471,AV472)</f>
        <v>5.0000000000000044E-3</v>
      </c>
      <c r="AW469" s="256">
        <f t="shared" si="407"/>
        <v>5.0000000000000044E-3</v>
      </c>
      <c r="AX469" s="256">
        <f t="shared" si="407"/>
        <v>5.0000000000000044E-3</v>
      </c>
      <c r="AY469" s="256">
        <f t="shared" si="407"/>
        <v>5.0000000000000044E-3</v>
      </c>
      <c r="AZ469" s="256">
        <f t="shared" si="407"/>
        <v>5.0000000000000044E-3</v>
      </c>
      <c r="BA469" s="256">
        <f t="shared" si="407"/>
        <v>5.0000000000000044E-3</v>
      </c>
      <c r="BB469" s="256">
        <f t="shared" si="407"/>
        <v>5.0000000000000044E-3</v>
      </c>
      <c r="BC469" s="256">
        <f t="shared" si="407"/>
        <v>5.0000000000000044E-3</v>
      </c>
      <c r="BD469" s="256">
        <f t="shared" si="407"/>
        <v>5.0000000000000044E-3</v>
      </c>
      <c r="BE469" s="256">
        <f t="shared" si="407"/>
        <v>5.0000000000000044E-3</v>
      </c>
      <c r="BF469" s="256">
        <f t="shared" si="407"/>
        <v>5.0000000000000044E-3</v>
      </c>
      <c r="BG469" s="256">
        <f t="shared" si="407"/>
        <v>5.0000000000000044E-3</v>
      </c>
      <c r="BH469" s="256">
        <f t="shared" si="407"/>
        <v>5.0000000000000044E-3</v>
      </c>
      <c r="BI469" s="256">
        <f t="shared" si="407"/>
        <v>5.0000000000000044E-3</v>
      </c>
      <c r="BJ469" s="256">
        <f t="shared" si="407"/>
        <v>5.0000000000000044E-3</v>
      </c>
      <c r="BK469" s="256">
        <f t="shared" si="407"/>
        <v>5.0000000000000044E-3</v>
      </c>
      <c r="BL469" s="256">
        <f t="shared" si="407"/>
        <v>5.0000000000000044E-3</v>
      </c>
      <c r="BM469" s="256">
        <f t="shared" si="407"/>
        <v>5.0000000000000044E-3</v>
      </c>
      <c r="BN469" s="256">
        <f>1-SUM(BN470,BN471,BN472)</f>
        <v>5.0000000000000044E-3</v>
      </c>
    </row>
    <row r="470" spans="2:69" hidden="1" outlineLevel="1">
      <c r="B470" s="74"/>
      <c r="D470" t="s">
        <v>8</v>
      </c>
      <c r="G470" s="60" t="s">
        <v>506</v>
      </c>
      <c r="J470" t="s">
        <v>119</v>
      </c>
      <c r="K470" s="104" t="str">
        <f t="array" ref="K470">IF(OR(L470:BM470&lt;0,L470:BM470&gt;1),"error","ok")</f>
        <v>ok</v>
      </c>
      <c r="R470" s="211">
        <v>0.65</v>
      </c>
      <c r="S470" s="211">
        <v>0.42</v>
      </c>
      <c r="T470" s="211">
        <v>0.3</v>
      </c>
      <c r="U470" s="124">
        <v>0.26</v>
      </c>
      <c r="V470" s="124">
        <v>0.17</v>
      </c>
      <c r="W470" s="124">
        <v>0.08</v>
      </c>
      <c r="X470" s="124">
        <v>0.04</v>
      </c>
      <c r="Y470" s="124">
        <v>3.2000000000000001E-2</v>
      </c>
      <c r="Z470" s="124">
        <v>1.4E-2</v>
      </c>
      <c r="AA470" s="238">
        <v>0.01</v>
      </c>
      <c r="AB470" s="198">
        <f t="shared" ref="AB470:BN470" si="408">AA470</f>
        <v>0.01</v>
      </c>
      <c r="AC470" s="198">
        <f t="shared" si="408"/>
        <v>0.01</v>
      </c>
      <c r="AD470" s="198">
        <f t="shared" si="408"/>
        <v>0.01</v>
      </c>
      <c r="AE470" s="198">
        <f t="shared" si="408"/>
        <v>0.01</v>
      </c>
      <c r="AF470" s="198">
        <f t="shared" si="408"/>
        <v>0.01</v>
      </c>
      <c r="AG470" s="198">
        <f t="shared" si="408"/>
        <v>0.01</v>
      </c>
      <c r="AH470" s="198">
        <f t="shared" si="408"/>
        <v>0.01</v>
      </c>
      <c r="AI470" s="198">
        <f t="shared" si="408"/>
        <v>0.01</v>
      </c>
      <c r="AJ470" s="198">
        <f t="shared" si="408"/>
        <v>0.01</v>
      </c>
      <c r="AK470" s="198">
        <f t="shared" si="408"/>
        <v>0.01</v>
      </c>
      <c r="AL470" s="198">
        <f t="shared" si="408"/>
        <v>0.01</v>
      </c>
      <c r="AM470" s="198">
        <f t="shared" si="408"/>
        <v>0.01</v>
      </c>
      <c r="AN470" s="198">
        <f t="shared" si="408"/>
        <v>0.01</v>
      </c>
      <c r="AO470" s="198">
        <f t="shared" si="408"/>
        <v>0.01</v>
      </c>
      <c r="AP470" s="198">
        <f t="shared" si="408"/>
        <v>0.01</v>
      </c>
      <c r="AQ470" s="198">
        <f t="shared" si="408"/>
        <v>0.01</v>
      </c>
      <c r="AR470" s="198">
        <f t="shared" si="408"/>
        <v>0.01</v>
      </c>
      <c r="AS470" s="198">
        <f t="shared" si="408"/>
        <v>0.01</v>
      </c>
      <c r="AT470" s="198">
        <f t="shared" si="408"/>
        <v>0.01</v>
      </c>
      <c r="AU470" s="198">
        <f t="shared" si="408"/>
        <v>0.01</v>
      </c>
      <c r="AV470" s="198">
        <f t="shared" si="408"/>
        <v>0.01</v>
      </c>
      <c r="AW470" s="198">
        <f t="shared" si="408"/>
        <v>0.01</v>
      </c>
      <c r="AX470" s="198">
        <f t="shared" si="408"/>
        <v>0.01</v>
      </c>
      <c r="AY470" s="198">
        <f t="shared" si="408"/>
        <v>0.01</v>
      </c>
      <c r="AZ470" s="198">
        <f t="shared" si="408"/>
        <v>0.01</v>
      </c>
      <c r="BA470" s="198">
        <f t="shared" si="408"/>
        <v>0.01</v>
      </c>
      <c r="BB470" s="198">
        <f t="shared" si="408"/>
        <v>0.01</v>
      </c>
      <c r="BC470" s="198">
        <f t="shared" si="408"/>
        <v>0.01</v>
      </c>
      <c r="BD470" s="198">
        <f t="shared" si="408"/>
        <v>0.01</v>
      </c>
      <c r="BE470" s="198">
        <f t="shared" si="408"/>
        <v>0.01</v>
      </c>
      <c r="BF470" s="198">
        <f t="shared" si="408"/>
        <v>0.01</v>
      </c>
      <c r="BG470" s="198">
        <f t="shared" si="408"/>
        <v>0.01</v>
      </c>
      <c r="BH470" s="198">
        <f t="shared" si="408"/>
        <v>0.01</v>
      </c>
      <c r="BI470" s="198">
        <f t="shared" si="408"/>
        <v>0.01</v>
      </c>
      <c r="BJ470" s="198">
        <f t="shared" si="408"/>
        <v>0.01</v>
      </c>
      <c r="BK470" s="198">
        <f t="shared" si="408"/>
        <v>0.01</v>
      </c>
      <c r="BL470" s="198">
        <f t="shared" si="408"/>
        <v>0.01</v>
      </c>
      <c r="BM470" s="100">
        <f t="shared" si="408"/>
        <v>0.01</v>
      </c>
      <c r="BN470" s="100">
        <f t="shared" si="408"/>
        <v>0.01</v>
      </c>
      <c r="BP470"/>
      <c r="BQ470"/>
    </row>
    <row r="471" spans="2:69" hidden="1" outlineLevel="1">
      <c r="B471" s="74"/>
      <c r="D471" t="s">
        <v>9</v>
      </c>
      <c r="G471" s="60" t="s">
        <v>506</v>
      </c>
      <c r="J471" t="s">
        <v>119</v>
      </c>
      <c r="K471" s="104" t="str">
        <f t="array" ref="K471">IF(OR(L471:BM471&lt;0,L471:BM471&gt;1),"error","ok")</f>
        <v>ok</v>
      </c>
      <c r="R471" s="221">
        <v>0.2</v>
      </c>
      <c r="S471" s="221">
        <v>0.45</v>
      </c>
      <c r="T471" s="221">
        <v>0.65</v>
      </c>
      <c r="U471" s="124">
        <v>0.6</v>
      </c>
      <c r="V471" s="124">
        <v>0.35</v>
      </c>
      <c r="W471" s="124">
        <v>0.25</v>
      </c>
      <c r="X471" s="124">
        <v>0.15</v>
      </c>
      <c r="Y471" s="124">
        <v>0.06</v>
      </c>
      <c r="Z471" s="124">
        <v>0.02</v>
      </c>
      <c r="AA471" s="238">
        <v>0.01</v>
      </c>
      <c r="AB471" s="198">
        <f>AA471</f>
        <v>0.01</v>
      </c>
      <c r="AC471" s="198">
        <f t="shared" ref="AC471:BN472" si="409">AB471</f>
        <v>0.01</v>
      </c>
      <c r="AD471" s="198">
        <f t="shared" si="409"/>
        <v>0.01</v>
      </c>
      <c r="AE471" s="198">
        <f t="shared" si="409"/>
        <v>0.01</v>
      </c>
      <c r="AF471" s="198">
        <f t="shared" si="409"/>
        <v>0.01</v>
      </c>
      <c r="AG471" s="198">
        <f t="shared" si="409"/>
        <v>0.01</v>
      </c>
      <c r="AH471" s="198">
        <f t="shared" si="409"/>
        <v>0.01</v>
      </c>
      <c r="AI471" s="198">
        <f t="shared" si="409"/>
        <v>0.01</v>
      </c>
      <c r="AJ471" s="198">
        <f t="shared" si="409"/>
        <v>0.01</v>
      </c>
      <c r="AK471" s="198">
        <f t="shared" si="409"/>
        <v>0.01</v>
      </c>
      <c r="AL471" s="198">
        <f t="shared" si="409"/>
        <v>0.01</v>
      </c>
      <c r="AM471" s="198">
        <f t="shared" si="409"/>
        <v>0.01</v>
      </c>
      <c r="AN471" s="198">
        <f t="shared" si="409"/>
        <v>0.01</v>
      </c>
      <c r="AO471" s="198">
        <f t="shared" si="409"/>
        <v>0.01</v>
      </c>
      <c r="AP471" s="198">
        <f t="shared" si="409"/>
        <v>0.01</v>
      </c>
      <c r="AQ471" s="198">
        <f t="shared" si="409"/>
        <v>0.01</v>
      </c>
      <c r="AR471" s="198">
        <f t="shared" si="409"/>
        <v>0.01</v>
      </c>
      <c r="AS471" s="198">
        <f t="shared" si="409"/>
        <v>0.01</v>
      </c>
      <c r="AT471" s="198">
        <f t="shared" si="409"/>
        <v>0.01</v>
      </c>
      <c r="AU471" s="198">
        <f t="shared" si="409"/>
        <v>0.01</v>
      </c>
      <c r="AV471" s="198">
        <f t="shared" si="409"/>
        <v>0.01</v>
      </c>
      <c r="AW471" s="198">
        <f t="shared" si="409"/>
        <v>0.01</v>
      </c>
      <c r="AX471" s="198">
        <f t="shared" si="409"/>
        <v>0.01</v>
      </c>
      <c r="AY471" s="198">
        <f t="shared" si="409"/>
        <v>0.01</v>
      </c>
      <c r="AZ471" s="198">
        <f t="shared" si="409"/>
        <v>0.01</v>
      </c>
      <c r="BA471" s="198">
        <f t="shared" si="409"/>
        <v>0.01</v>
      </c>
      <c r="BB471" s="198">
        <f t="shared" si="409"/>
        <v>0.01</v>
      </c>
      <c r="BC471" s="198">
        <f t="shared" si="409"/>
        <v>0.01</v>
      </c>
      <c r="BD471" s="198">
        <f t="shared" si="409"/>
        <v>0.01</v>
      </c>
      <c r="BE471" s="198">
        <f t="shared" si="409"/>
        <v>0.01</v>
      </c>
      <c r="BF471" s="198">
        <f t="shared" si="409"/>
        <v>0.01</v>
      </c>
      <c r="BG471" s="198">
        <f t="shared" si="409"/>
        <v>0.01</v>
      </c>
      <c r="BH471" s="198">
        <f t="shared" si="409"/>
        <v>0.01</v>
      </c>
      <c r="BI471" s="198">
        <f t="shared" si="409"/>
        <v>0.01</v>
      </c>
      <c r="BJ471" s="198">
        <f t="shared" si="409"/>
        <v>0.01</v>
      </c>
      <c r="BK471" s="198">
        <f t="shared" si="409"/>
        <v>0.01</v>
      </c>
      <c r="BL471" s="198">
        <f t="shared" si="409"/>
        <v>0.01</v>
      </c>
      <c r="BM471" s="100">
        <f t="shared" si="409"/>
        <v>0.01</v>
      </c>
      <c r="BN471" s="100">
        <f t="shared" si="409"/>
        <v>0.01</v>
      </c>
      <c r="BP471"/>
      <c r="BQ471"/>
    </row>
    <row r="472" spans="2:69" hidden="1" outlineLevel="1">
      <c r="B472" s="74"/>
      <c r="D472" t="s">
        <v>39</v>
      </c>
      <c r="G472" s="60" t="s">
        <v>506</v>
      </c>
      <c r="J472" t="s">
        <v>119</v>
      </c>
      <c r="K472" s="104" t="str">
        <f t="array" ref="K472">IF(OR(L472:BM472&lt;0,L472:BM472&gt;1),"error","ok")</f>
        <v>ok</v>
      </c>
      <c r="R472" s="221">
        <v>0</v>
      </c>
      <c r="S472" s="221">
        <v>0</v>
      </c>
      <c r="T472" s="221">
        <v>0</v>
      </c>
      <c r="U472" s="124">
        <v>0.1</v>
      </c>
      <c r="V472" s="124">
        <v>0.45</v>
      </c>
      <c r="W472" s="124">
        <v>0.65</v>
      </c>
      <c r="X472" s="124">
        <v>0.8</v>
      </c>
      <c r="Y472" s="124">
        <v>0.9</v>
      </c>
      <c r="Z472" s="124">
        <v>0.96</v>
      </c>
      <c r="AA472" s="238">
        <v>0.97499999999999998</v>
      </c>
      <c r="AB472" s="198">
        <f>AA472</f>
        <v>0.97499999999999998</v>
      </c>
      <c r="AC472" s="198">
        <f t="shared" si="409"/>
        <v>0.97499999999999998</v>
      </c>
      <c r="AD472" s="198">
        <f t="shared" si="409"/>
        <v>0.97499999999999998</v>
      </c>
      <c r="AE472" s="198">
        <f t="shared" si="409"/>
        <v>0.97499999999999998</v>
      </c>
      <c r="AF472" s="198">
        <f t="shared" si="409"/>
        <v>0.97499999999999998</v>
      </c>
      <c r="AG472" s="198">
        <f t="shared" si="409"/>
        <v>0.97499999999999998</v>
      </c>
      <c r="AH472" s="198">
        <f t="shared" si="409"/>
        <v>0.97499999999999998</v>
      </c>
      <c r="AI472" s="198">
        <f t="shared" si="409"/>
        <v>0.97499999999999998</v>
      </c>
      <c r="AJ472" s="198">
        <f t="shared" si="409"/>
        <v>0.97499999999999998</v>
      </c>
      <c r="AK472" s="198">
        <f t="shared" si="409"/>
        <v>0.97499999999999998</v>
      </c>
      <c r="AL472" s="198">
        <f t="shared" si="409"/>
        <v>0.97499999999999998</v>
      </c>
      <c r="AM472" s="198">
        <f t="shared" si="409"/>
        <v>0.97499999999999998</v>
      </c>
      <c r="AN472" s="198">
        <f t="shared" si="409"/>
        <v>0.97499999999999998</v>
      </c>
      <c r="AO472" s="198">
        <f t="shared" si="409"/>
        <v>0.97499999999999998</v>
      </c>
      <c r="AP472" s="198">
        <f t="shared" si="409"/>
        <v>0.97499999999999998</v>
      </c>
      <c r="AQ472" s="198">
        <f t="shared" si="409"/>
        <v>0.97499999999999998</v>
      </c>
      <c r="AR472" s="198">
        <f t="shared" si="409"/>
        <v>0.97499999999999998</v>
      </c>
      <c r="AS472" s="198">
        <f t="shared" si="409"/>
        <v>0.97499999999999998</v>
      </c>
      <c r="AT472" s="198">
        <f t="shared" si="409"/>
        <v>0.97499999999999998</v>
      </c>
      <c r="AU472" s="198">
        <f t="shared" si="409"/>
        <v>0.97499999999999998</v>
      </c>
      <c r="AV472" s="198">
        <f t="shared" si="409"/>
        <v>0.97499999999999998</v>
      </c>
      <c r="AW472" s="198">
        <f t="shared" si="409"/>
        <v>0.97499999999999998</v>
      </c>
      <c r="AX472" s="198">
        <f t="shared" si="409"/>
        <v>0.97499999999999998</v>
      </c>
      <c r="AY472" s="198">
        <f t="shared" si="409"/>
        <v>0.97499999999999998</v>
      </c>
      <c r="AZ472" s="198">
        <f t="shared" si="409"/>
        <v>0.97499999999999998</v>
      </c>
      <c r="BA472" s="198">
        <f t="shared" si="409"/>
        <v>0.97499999999999998</v>
      </c>
      <c r="BB472" s="198">
        <f t="shared" si="409"/>
        <v>0.97499999999999998</v>
      </c>
      <c r="BC472" s="198">
        <f t="shared" si="409"/>
        <v>0.97499999999999998</v>
      </c>
      <c r="BD472" s="198">
        <f t="shared" si="409"/>
        <v>0.97499999999999998</v>
      </c>
      <c r="BE472" s="198">
        <f t="shared" si="409"/>
        <v>0.97499999999999998</v>
      </c>
      <c r="BF472" s="198">
        <f t="shared" si="409"/>
        <v>0.97499999999999998</v>
      </c>
      <c r="BG472" s="198">
        <f t="shared" si="409"/>
        <v>0.97499999999999998</v>
      </c>
      <c r="BH472" s="198">
        <f t="shared" si="409"/>
        <v>0.97499999999999998</v>
      </c>
      <c r="BI472" s="198">
        <f t="shared" si="409"/>
        <v>0.97499999999999998</v>
      </c>
      <c r="BJ472" s="198">
        <f t="shared" si="409"/>
        <v>0.97499999999999998</v>
      </c>
      <c r="BK472" s="198">
        <f t="shared" si="409"/>
        <v>0.97499999999999998</v>
      </c>
      <c r="BL472" s="198">
        <f t="shared" si="409"/>
        <v>0.97499999999999998</v>
      </c>
      <c r="BM472" s="100">
        <f t="shared" si="409"/>
        <v>0.97499999999999998</v>
      </c>
      <c r="BN472" s="100">
        <f t="shared" si="409"/>
        <v>0.97499999999999998</v>
      </c>
      <c r="BP472"/>
      <c r="BQ472"/>
    </row>
    <row r="473" spans="2:69" hidden="1" outlineLevel="1">
      <c r="B473" s="74"/>
      <c r="E473" t="s">
        <v>12</v>
      </c>
      <c r="G473" s="60" t="s">
        <v>506</v>
      </c>
      <c r="J473" t="s">
        <v>119</v>
      </c>
      <c r="K473" s="104" t="str">
        <f t="array" ref="K473">IF(OR(L473:BM473&lt;0,L473:BM473&gt;1),"error","ok")</f>
        <v>ok</v>
      </c>
      <c r="R473" s="76">
        <f t="shared" ref="R473:BM473" si="410">R$472*R465</f>
        <v>0</v>
      </c>
      <c r="S473" s="76">
        <f t="shared" si="410"/>
        <v>0</v>
      </c>
      <c r="T473" s="76">
        <f t="shared" si="410"/>
        <v>0</v>
      </c>
      <c r="U473" s="76">
        <f t="shared" si="410"/>
        <v>9.1409222424834222E-2</v>
      </c>
      <c r="V473" s="76">
        <f t="shared" si="410"/>
        <v>0.39902941630069627</v>
      </c>
      <c r="W473" s="76">
        <f>W$472*W465</f>
        <v>0.56282508369884443</v>
      </c>
      <c r="X473" s="76">
        <f t="shared" si="410"/>
        <v>0.68</v>
      </c>
      <c r="Y473" s="76">
        <f t="shared" si="410"/>
        <v>0.75410685443855485</v>
      </c>
      <c r="Z473" s="76">
        <f>Z$472*Z465</f>
        <v>0.79552719340992639</v>
      </c>
      <c r="AA473" s="76">
        <f t="shared" si="410"/>
        <v>0.80110594940274094</v>
      </c>
      <c r="AB473" s="76">
        <f t="shared" si="410"/>
        <v>0.79588550910760414</v>
      </c>
      <c r="AC473" s="76">
        <f t="shared" si="410"/>
        <v>0.79190775707323025</v>
      </c>
      <c r="AD473" s="76">
        <f t="shared" si="410"/>
        <v>0.78887688029800773</v>
      </c>
      <c r="AE473" s="76">
        <f t="shared" si="410"/>
        <v>0.78656748193752679</v>
      </c>
      <c r="AF473" s="76">
        <f t="shared" si="410"/>
        <v>0.7848078192448722</v>
      </c>
      <c r="AG473" s="76">
        <f t="shared" si="410"/>
        <v>0.78346703159865783</v>
      </c>
      <c r="AH473" s="76">
        <f t="shared" si="410"/>
        <v>0.78346703159865783</v>
      </c>
      <c r="AI473" s="76">
        <f t="shared" si="410"/>
        <v>0.78346703159865783</v>
      </c>
      <c r="AJ473" s="76">
        <f t="shared" si="410"/>
        <v>0.78346703159865783</v>
      </c>
      <c r="AK473" s="76">
        <f t="shared" si="410"/>
        <v>0.78346703159865783</v>
      </c>
      <c r="AL473" s="76">
        <f t="shared" si="410"/>
        <v>0.78346703159865783</v>
      </c>
      <c r="AM473" s="76">
        <f t="shared" si="410"/>
        <v>0.78346703159865783</v>
      </c>
      <c r="AN473" s="76">
        <f t="shared" si="410"/>
        <v>0.78346703159865783</v>
      </c>
      <c r="AO473" s="76">
        <f t="shared" si="410"/>
        <v>0.78346703159865783</v>
      </c>
      <c r="AP473" s="76">
        <f t="shared" si="410"/>
        <v>0.78346703159865783</v>
      </c>
      <c r="AQ473" s="76">
        <f t="shared" si="410"/>
        <v>0.78346703159865783</v>
      </c>
      <c r="AR473" s="76">
        <f t="shared" si="410"/>
        <v>0.78346703159865783</v>
      </c>
      <c r="AS473" s="76">
        <f t="shared" si="410"/>
        <v>0.78346703159865783</v>
      </c>
      <c r="AT473" s="76">
        <f t="shared" si="410"/>
        <v>0.78346703159865783</v>
      </c>
      <c r="AU473" s="76">
        <f t="shared" si="410"/>
        <v>0.78346703159865783</v>
      </c>
      <c r="AV473" s="76">
        <f t="shared" si="410"/>
        <v>0.78346703159865783</v>
      </c>
      <c r="AW473" s="76">
        <f t="shared" si="410"/>
        <v>0.78346703159865783</v>
      </c>
      <c r="AX473" s="76">
        <f t="shared" si="410"/>
        <v>0.78346703159865783</v>
      </c>
      <c r="AY473" s="76">
        <f t="shared" si="410"/>
        <v>0.78346703159865783</v>
      </c>
      <c r="AZ473" s="76">
        <f t="shared" si="410"/>
        <v>0.78346703159865783</v>
      </c>
      <c r="BA473" s="76">
        <f t="shared" si="410"/>
        <v>0.78346703159865783</v>
      </c>
      <c r="BB473" s="76">
        <f t="shared" si="410"/>
        <v>0.78346703159865783</v>
      </c>
      <c r="BC473" s="76">
        <f t="shared" si="410"/>
        <v>0.78346703159865783</v>
      </c>
      <c r="BD473" s="76">
        <f t="shared" si="410"/>
        <v>0.78346703159865783</v>
      </c>
      <c r="BE473" s="76">
        <f t="shared" si="410"/>
        <v>0.78346703159865783</v>
      </c>
      <c r="BF473" s="76">
        <f t="shared" si="410"/>
        <v>0.78346703159865783</v>
      </c>
      <c r="BG473" s="76">
        <f t="shared" si="410"/>
        <v>0.78346703159865783</v>
      </c>
      <c r="BH473" s="76">
        <f t="shared" si="410"/>
        <v>0.78346703159865783</v>
      </c>
      <c r="BI473" s="76">
        <f t="shared" si="410"/>
        <v>0.78346703159865783</v>
      </c>
      <c r="BJ473" s="76">
        <f t="shared" si="410"/>
        <v>0.78346703159865783</v>
      </c>
      <c r="BK473" s="76">
        <f t="shared" si="410"/>
        <v>0.78346703159865783</v>
      </c>
      <c r="BL473" s="76">
        <f t="shared" si="410"/>
        <v>0.78346703159865783</v>
      </c>
      <c r="BM473" s="76">
        <f t="shared" si="410"/>
        <v>0.78346703159865783</v>
      </c>
      <c r="BN473" s="76">
        <f>BN$472*BN465</f>
        <v>0.78346703159865783</v>
      </c>
    </row>
    <row r="474" spans="2:69" hidden="1" outlineLevel="1">
      <c r="B474" s="74"/>
      <c r="E474" t="s">
        <v>13</v>
      </c>
      <c r="G474" s="60" t="s">
        <v>506</v>
      </c>
      <c r="J474" t="s">
        <v>119</v>
      </c>
      <c r="K474" s="104" t="str">
        <f t="array" ref="K474">IF(OR(L474:BM474&lt;0,L474:BM474&gt;1),"error","ok")</f>
        <v>ok</v>
      </c>
      <c r="R474" s="76">
        <f t="shared" ref="R474:BM474" si="411">R$472*R466</f>
        <v>0</v>
      </c>
      <c r="S474" s="76">
        <f t="shared" si="411"/>
        <v>0</v>
      </c>
      <c r="T474" s="76">
        <f t="shared" si="411"/>
        <v>0</v>
      </c>
      <c r="U474" s="76">
        <f t="shared" si="411"/>
        <v>8.5907775751657874E-3</v>
      </c>
      <c r="V474" s="76">
        <f t="shared" si="411"/>
        <v>5.0970583699303726E-2</v>
      </c>
      <c r="W474" s="76">
        <f t="shared" si="411"/>
        <v>8.7174916301155619E-2</v>
      </c>
      <c r="X474" s="76">
        <f t="shared" si="411"/>
        <v>0.12000000000000002</v>
      </c>
      <c r="Y474" s="76">
        <f t="shared" si="411"/>
        <v>0.14589314556144514</v>
      </c>
      <c r="Z474" s="76">
        <f t="shared" si="411"/>
        <v>0.1644728065900736</v>
      </c>
      <c r="AA474" s="76">
        <f t="shared" si="411"/>
        <v>0.17389405059725899</v>
      </c>
      <c r="AB474" s="76">
        <f t="shared" si="411"/>
        <v>0.17911449089239581</v>
      </c>
      <c r="AC474" s="76">
        <f t="shared" si="411"/>
        <v>0.18309224292676979</v>
      </c>
      <c r="AD474" s="76">
        <f t="shared" si="411"/>
        <v>0.18612311970199225</v>
      </c>
      <c r="AE474" s="76">
        <f t="shared" si="411"/>
        <v>0.18843251806247321</v>
      </c>
      <c r="AF474" s="76">
        <f t="shared" si="411"/>
        <v>0.19019218075512778</v>
      </c>
      <c r="AG474" s="76">
        <f t="shared" si="411"/>
        <v>0.19153296840134212</v>
      </c>
      <c r="AH474" s="76">
        <f t="shared" si="411"/>
        <v>0.19153296840134212</v>
      </c>
      <c r="AI474" s="76">
        <f t="shared" si="411"/>
        <v>0.19153296840134212</v>
      </c>
      <c r="AJ474" s="76">
        <f t="shared" si="411"/>
        <v>0.19153296840134212</v>
      </c>
      <c r="AK474" s="76">
        <f t="shared" si="411"/>
        <v>0.19153296840134212</v>
      </c>
      <c r="AL474" s="76">
        <f t="shared" si="411"/>
        <v>0.19153296840134212</v>
      </c>
      <c r="AM474" s="76">
        <f t="shared" si="411"/>
        <v>0.19153296840134212</v>
      </c>
      <c r="AN474" s="76">
        <f t="shared" si="411"/>
        <v>0.19153296840134212</v>
      </c>
      <c r="AO474" s="76">
        <f t="shared" si="411"/>
        <v>0.19153296840134212</v>
      </c>
      <c r="AP474" s="76">
        <f t="shared" si="411"/>
        <v>0.19153296840134212</v>
      </c>
      <c r="AQ474" s="76">
        <f t="shared" si="411"/>
        <v>0.19153296840134212</v>
      </c>
      <c r="AR474" s="76">
        <f t="shared" si="411"/>
        <v>0.19153296840134212</v>
      </c>
      <c r="AS474" s="76">
        <f t="shared" si="411"/>
        <v>0.19153296840134212</v>
      </c>
      <c r="AT474" s="76">
        <f t="shared" si="411"/>
        <v>0.19153296840134212</v>
      </c>
      <c r="AU474" s="76">
        <f t="shared" si="411"/>
        <v>0.19153296840134212</v>
      </c>
      <c r="AV474" s="76">
        <f t="shared" si="411"/>
        <v>0.19153296840134212</v>
      </c>
      <c r="AW474" s="76">
        <f t="shared" si="411"/>
        <v>0.19153296840134212</v>
      </c>
      <c r="AX474" s="76">
        <f t="shared" si="411"/>
        <v>0.19153296840134212</v>
      </c>
      <c r="AY474" s="76">
        <f t="shared" si="411"/>
        <v>0.19153296840134212</v>
      </c>
      <c r="AZ474" s="76">
        <f t="shared" si="411"/>
        <v>0.19153296840134212</v>
      </c>
      <c r="BA474" s="76">
        <f t="shared" si="411"/>
        <v>0.19153296840134212</v>
      </c>
      <c r="BB474" s="76">
        <f t="shared" si="411"/>
        <v>0.19153296840134212</v>
      </c>
      <c r="BC474" s="76">
        <f t="shared" si="411"/>
        <v>0.19153296840134212</v>
      </c>
      <c r="BD474" s="76">
        <f t="shared" si="411"/>
        <v>0.19153296840134212</v>
      </c>
      <c r="BE474" s="76">
        <f t="shared" si="411"/>
        <v>0.19153296840134212</v>
      </c>
      <c r="BF474" s="76">
        <f t="shared" si="411"/>
        <v>0.19153296840134212</v>
      </c>
      <c r="BG474" s="76">
        <f t="shared" si="411"/>
        <v>0.19153296840134212</v>
      </c>
      <c r="BH474" s="76">
        <f t="shared" si="411"/>
        <v>0.19153296840134212</v>
      </c>
      <c r="BI474" s="76">
        <f t="shared" si="411"/>
        <v>0.19153296840134212</v>
      </c>
      <c r="BJ474" s="76">
        <f t="shared" si="411"/>
        <v>0.19153296840134212</v>
      </c>
      <c r="BK474" s="76">
        <f t="shared" si="411"/>
        <v>0.19153296840134212</v>
      </c>
      <c r="BL474" s="76">
        <f t="shared" si="411"/>
        <v>0.19153296840134212</v>
      </c>
      <c r="BM474" s="76">
        <f t="shared" si="411"/>
        <v>0.19153296840134212</v>
      </c>
      <c r="BN474" s="76">
        <f>BN$472*BN466</f>
        <v>0.19153296840134212</v>
      </c>
    </row>
    <row r="475" spans="2:69" hidden="1" outlineLevel="1">
      <c r="D475" s="69" t="s">
        <v>154</v>
      </c>
      <c r="G475" s="60"/>
      <c r="K475" s="104" t="str">
        <f>IF(AND(P475:BM475),"ok","error")</f>
        <v>ok</v>
      </c>
      <c r="R475" s="209" t="b">
        <f t="shared" ref="R475:AU475" si="412">(SUM(R469:R471,R473:R474)=1)</f>
        <v>1</v>
      </c>
      <c r="S475" s="209" t="b">
        <f t="shared" si="412"/>
        <v>1</v>
      </c>
      <c r="T475" s="209" t="b">
        <f t="shared" si="412"/>
        <v>1</v>
      </c>
      <c r="U475" s="209" t="b">
        <f t="shared" si="412"/>
        <v>1</v>
      </c>
      <c r="V475" s="209" t="b">
        <f t="shared" si="412"/>
        <v>1</v>
      </c>
      <c r="W475" s="209" t="b">
        <f t="shared" si="412"/>
        <v>1</v>
      </c>
      <c r="X475" s="209" t="b">
        <f t="shared" si="412"/>
        <v>1</v>
      </c>
      <c r="Y475" s="209" t="b">
        <f t="shared" si="412"/>
        <v>1</v>
      </c>
      <c r="Z475" s="209" t="b">
        <f t="shared" si="412"/>
        <v>1</v>
      </c>
      <c r="AA475" s="209" t="b">
        <f t="shared" si="412"/>
        <v>1</v>
      </c>
      <c r="AB475" s="209" t="b">
        <f t="shared" si="412"/>
        <v>1</v>
      </c>
      <c r="AC475" s="209" t="b">
        <f t="shared" si="412"/>
        <v>1</v>
      </c>
      <c r="AD475" s="209" t="b">
        <f t="shared" si="412"/>
        <v>1</v>
      </c>
      <c r="AE475" s="209" t="b">
        <f t="shared" si="412"/>
        <v>1</v>
      </c>
      <c r="AF475" s="209" t="b">
        <f t="shared" si="412"/>
        <v>1</v>
      </c>
      <c r="AG475" s="209" t="b">
        <f t="shared" si="412"/>
        <v>1</v>
      </c>
      <c r="AH475" s="209" t="b">
        <f t="shared" si="412"/>
        <v>1</v>
      </c>
      <c r="AI475" s="209" t="b">
        <f t="shared" si="412"/>
        <v>1</v>
      </c>
      <c r="AJ475" s="209" t="b">
        <f t="shared" si="412"/>
        <v>1</v>
      </c>
      <c r="AK475" s="209" t="b">
        <f t="shared" si="412"/>
        <v>1</v>
      </c>
      <c r="AL475" s="209" t="b">
        <f t="shared" si="412"/>
        <v>1</v>
      </c>
      <c r="AM475" s="209" t="b">
        <f t="shared" si="412"/>
        <v>1</v>
      </c>
      <c r="AN475" s="209" t="b">
        <f t="shared" si="412"/>
        <v>1</v>
      </c>
      <c r="AO475" s="209" t="b">
        <f t="shared" si="412"/>
        <v>1</v>
      </c>
      <c r="AP475" s="209" t="b">
        <f t="shared" si="412"/>
        <v>1</v>
      </c>
      <c r="AQ475" s="209" t="b">
        <f t="shared" si="412"/>
        <v>1</v>
      </c>
      <c r="AR475" s="209" t="b">
        <f t="shared" si="412"/>
        <v>1</v>
      </c>
      <c r="AS475" s="209" t="b">
        <f t="shared" si="412"/>
        <v>1</v>
      </c>
      <c r="AT475" s="209" t="b">
        <f t="shared" si="412"/>
        <v>1</v>
      </c>
      <c r="AU475" s="209" t="b">
        <f t="shared" si="412"/>
        <v>1</v>
      </c>
      <c r="AV475" s="209" t="b">
        <f t="shared" ref="AV475:BM475" si="413">(SUM(AV469:AV471,AV473:AV474)=1)</f>
        <v>1</v>
      </c>
      <c r="AW475" s="209" t="b">
        <f t="shared" si="413"/>
        <v>1</v>
      </c>
      <c r="AX475" s="209" t="b">
        <f t="shared" si="413"/>
        <v>1</v>
      </c>
      <c r="AY475" s="209" t="b">
        <f t="shared" si="413"/>
        <v>1</v>
      </c>
      <c r="AZ475" s="209" t="b">
        <f t="shared" si="413"/>
        <v>1</v>
      </c>
      <c r="BA475" s="209" t="b">
        <f t="shared" si="413"/>
        <v>1</v>
      </c>
      <c r="BB475" s="209" t="b">
        <f t="shared" si="413"/>
        <v>1</v>
      </c>
      <c r="BC475" s="209" t="b">
        <f t="shared" si="413"/>
        <v>1</v>
      </c>
      <c r="BD475" s="209" t="b">
        <f t="shared" si="413"/>
        <v>1</v>
      </c>
      <c r="BE475" s="209" t="b">
        <f t="shared" si="413"/>
        <v>1</v>
      </c>
      <c r="BF475" s="209" t="b">
        <f t="shared" si="413"/>
        <v>1</v>
      </c>
      <c r="BG475" s="209" t="b">
        <f t="shared" si="413"/>
        <v>1</v>
      </c>
      <c r="BH475" s="209" t="b">
        <f t="shared" si="413"/>
        <v>1</v>
      </c>
      <c r="BI475" s="209" t="b">
        <f t="shared" si="413"/>
        <v>1</v>
      </c>
      <c r="BJ475" s="209" t="b">
        <f t="shared" si="413"/>
        <v>1</v>
      </c>
      <c r="BK475" s="209" t="b">
        <f t="shared" si="413"/>
        <v>1</v>
      </c>
      <c r="BL475" s="209" t="b">
        <f t="shared" si="413"/>
        <v>1</v>
      </c>
      <c r="BM475" s="209" t="b">
        <f t="shared" si="413"/>
        <v>1</v>
      </c>
      <c r="BN475" s="209" t="b">
        <f>(SUM(BN469:BN471,BN473:BN474)=1)</f>
        <v>1</v>
      </c>
      <c r="BP475"/>
      <c r="BQ475"/>
    </row>
    <row r="476" spans="2:69" hidden="1" outlineLevel="1">
      <c r="B476" s="74"/>
      <c r="G476" s="60"/>
      <c r="BP476"/>
      <c r="BQ476"/>
    </row>
    <row r="477" spans="2:69" hidden="1" outlineLevel="1">
      <c r="C477" s="74" t="s">
        <v>411</v>
      </c>
      <c r="G477" s="60"/>
      <c r="BP477"/>
      <c r="BQ477"/>
    </row>
    <row r="478" spans="2:69" hidden="1" outlineLevel="1">
      <c r="B478" s="74"/>
      <c r="D478" t="s">
        <v>7</v>
      </c>
      <c r="G478" s="60"/>
      <c r="J478" t="s">
        <v>5</v>
      </c>
      <c r="P478" s="216">
        <f t="shared" ref="P478:AU478" si="414">P469*P$458</f>
        <v>0</v>
      </c>
      <c r="Q478" s="216">
        <f t="shared" si="414"/>
        <v>0</v>
      </c>
      <c r="R478" s="216">
        <f t="shared" si="414"/>
        <v>0</v>
      </c>
      <c r="S478" s="216">
        <f t="shared" si="414"/>
        <v>26000000</v>
      </c>
      <c r="T478" s="216">
        <f t="shared" si="414"/>
        <v>16174586.779713864</v>
      </c>
      <c r="U478" s="216">
        <f t="shared" si="414"/>
        <v>36111623.401284091</v>
      </c>
      <c r="V478" s="216">
        <f t="shared" si="414"/>
        <v>59181975.312110797</v>
      </c>
      <c r="W478" s="216">
        <f t="shared" si="414"/>
        <v>110604193.54838718</v>
      </c>
      <c r="X478" s="216">
        <f t="shared" si="414"/>
        <v>106988394.31266184</v>
      </c>
      <c r="Y478" s="216">
        <f t="shared" si="414"/>
        <v>124417062.88578182</v>
      </c>
      <c r="Z478" s="216">
        <f t="shared" si="414"/>
        <v>122648458.83391546</v>
      </c>
      <c r="AA478" s="216">
        <f t="shared" si="414"/>
        <v>124022466.17506485</v>
      </c>
      <c r="AB478" s="216">
        <f t="shared" si="414"/>
        <v>142024390.3381525</v>
      </c>
      <c r="AC478" s="216">
        <f t="shared" si="414"/>
        <v>156380967.46005863</v>
      </c>
      <c r="AD478" s="216">
        <f t="shared" si="414"/>
        <v>167854289.36841276</v>
      </c>
      <c r="AE478" s="216">
        <f t="shared" si="414"/>
        <v>177265808.03350633</v>
      </c>
      <c r="AF478" s="216">
        <f t="shared" si="414"/>
        <v>185282805.21583101</v>
      </c>
      <c r="AG478" s="216">
        <f t="shared" si="414"/>
        <v>192385824.45127612</v>
      </c>
      <c r="AH478" s="216">
        <f t="shared" si="414"/>
        <v>194349602.81085193</v>
      </c>
      <c r="AI478" s="216">
        <f t="shared" si="414"/>
        <v>195325565.5811699</v>
      </c>
      <c r="AJ478" s="216">
        <f t="shared" si="414"/>
        <v>196259010.34575236</v>
      </c>
      <c r="AK478" s="216">
        <f t="shared" si="414"/>
        <v>197147752.77558759</v>
      </c>
      <c r="AL478" s="216">
        <f t="shared" si="414"/>
        <v>197990076.5528422</v>
      </c>
      <c r="AM478" s="216">
        <f t="shared" si="414"/>
        <v>198784209.29800642</v>
      </c>
      <c r="AN478" s="216">
        <f t="shared" si="414"/>
        <v>199528227.47268087</v>
      </c>
      <c r="AO478" s="216">
        <f t="shared" si="414"/>
        <v>200220154.38369158</v>
      </c>
      <c r="AP478" s="216">
        <f t="shared" si="414"/>
        <v>200858155.36077765</v>
      </c>
      <c r="AQ478" s="216">
        <f t="shared" si="414"/>
        <v>201441024.03972253</v>
      </c>
      <c r="AR478" s="216">
        <f t="shared" si="414"/>
        <v>201968479.69687393</v>
      </c>
      <c r="AS478" s="216">
        <f t="shared" si="414"/>
        <v>202440655.2191678</v>
      </c>
      <c r="AT478" s="216">
        <f t="shared" si="414"/>
        <v>202857273.20512521</v>
      </c>
      <c r="AU478" s="216">
        <f t="shared" si="414"/>
        <v>203217599.86969608</v>
      </c>
      <c r="AV478" s="216">
        <f t="shared" ref="AV478:BM478" si="415">AV469*AV$458</f>
        <v>203521409.30508912</v>
      </c>
      <c r="AW478" s="216">
        <f t="shared" si="415"/>
        <v>203769691.51897788</v>
      </c>
      <c r="AX478" s="216">
        <f t="shared" si="415"/>
        <v>203964026.62008658</v>
      </c>
      <c r="AY478" s="216">
        <f t="shared" si="415"/>
        <v>204105500.95911747</v>
      </c>
      <c r="AZ478" s="216">
        <f t="shared" si="415"/>
        <v>204194497.00128326</v>
      </c>
      <c r="BA478" s="216">
        <f t="shared" si="415"/>
        <v>204231458.25673324</v>
      </c>
      <c r="BB478" s="216">
        <f t="shared" si="415"/>
        <v>204217537.93490934</v>
      </c>
      <c r="BC478" s="216">
        <f t="shared" si="415"/>
        <v>204154272.54100969</v>
      </c>
      <c r="BD478" s="216">
        <f t="shared" si="415"/>
        <v>204042887.54174781</v>
      </c>
      <c r="BE478" s="216">
        <f t="shared" si="415"/>
        <v>203884088.06842816</v>
      </c>
      <c r="BF478" s="216">
        <f t="shared" si="415"/>
        <v>203678403.59243664</v>
      </c>
      <c r="BG478" s="216">
        <f t="shared" si="415"/>
        <v>203426557.93230304</v>
      </c>
      <c r="BH478" s="216">
        <f t="shared" si="415"/>
        <v>203129410.28512341</v>
      </c>
      <c r="BI478" s="216">
        <f t="shared" si="415"/>
        <v>202787706.06355461</v>
      </c>
      <c r="BJ478" s="216">
        <f t="shared" si="415"/>
        <v>202509341.15424362</v>
      </c>
      <c r="BK478" s="216">
        <f t="shared" si="415"/>
        <v>202316526.00865322</v>
      </c>
      <c r="BL478" s="216">
        <f t="shared" si="415"/>
        <v>202123894.44807753</v>
      </c>
      <c r="BM478" s="216">
        <f t="shared" si="415"/>
        <v>201931446.29771978</v>
      </c>
      <c r="BN478" s="216">
        <f>BN469*BN$458</f>
        <v>201739181.38294965</v>
      </c>
      <c r="BP478"/>
      <c r="BQ478"/>
    </row>
    <row r="479" spans="2:69" hidden="1" outlineLevel="1">
      <c r="B479" s="74"/>
      <c r="D479" t="s">
        <v>8</v>
      </c>
      <c r="G479" s="60"/>
      <c r="J479" t="s">
        <v>5</v>
      </c>
      <c r="P479" s="216">
        <f t="shared" ref="P479:AU479" si="416">P470*P$458</f>
        <v>0</v>
      </c>
      <c r="Q479" s="216">
        <f t="shared" si="416"/>
        <v>0</v>
      </c>
      <c r="R479" s="216">
        <f t="shared" si="416"/>
        <v>0</v>
      </c>
      <c r="S479" s="216">
        <f t="shared" si="416"/>
        <v>84000000</v>
      </c>
      <c r="T479" s="216">
        <f t="shared" si="416"/>
        <v>97047520.67828308</v>
      </c>
      <c r="U479" s="216">
        <f t="shared" si="416"/>
        <v>234725552.10834637</v>
      </c>
      <c r="V479" s="216">
        <f t="shared" si="416"/>
        <v>335364526.76862758</v>
      </c>
      <c r="W479" s="216">
        <f t="shared" si="416"/>
        <v>442416774.19354838</v>
      </c>
      <c r="X479" s="216">
        <f t="shared" si="416"/>
        <v>427953577.25064701</v>
      </c>
      <c r="Y479" s="216">
        <f t="shared" si="416"/>
        <v>497668251.54312682</v>
      </c>
      <c r="Z479" s="216">
        <f t="shared" si="416"/>
        <v>286179737.27913582</v>
      </c>
      <c r="AA479" s="216">
        <f t="shared" si="416"/>
        <v>248044932.35012949</v>
      </c>
      <c r="AB479" s="216">
        <f t="shared" si="416"/>
        <v>284048780.67630476</v>
      </c>
      <c r="AC479" s="216">
        <f t="shared" si="416"/>
        <v>312761934.92011702</v>
      </c>
      <c r="AD479" s="216">
        <f t="shared" si="416"/>
        <v>335708578.73682523</v>
      </c>
      <c r="AE479" s="216">
        <f t="shared" si="416"/>
        <v>354531616.06701231</v>
      </c>
      <c r="AF479" s="216">
        <f t="shared" si="416"/>
        <v>370565610.43166167</v>
      </c>
      <c r="AG479" s="216">
        <f t="shared" si="416"/>
        <v>384771648.90255189</v>
      </c>
      <c r="AH479" s="216">
        <f t="shared" si="416"/>
        <v>388699205.62170351</v>
      </c>
      <c r="AI479" s="216">
        <f t="shared" si="416"/>
        <v>390651131.16233951</v>
      </c>
      <c r="AJ479" s="216">
        <f t="shared" si="416"/>
        <v>392518020.69150436</v>
      </c>
      <c r="AK479" s="216">
        <f t="shared" si="416"/>
        <v>394295505.55117488</v>
      </c>
      <c r="AL479" s="216">
        <f t="shared" si="416"/>
        <v>395980153.10568404</v>
      </c>
      <c r="AM479" s="216">
        <f t="shared" si="416"/>
        <v>397568418.59601253</v>
      </c>
      <c r="AN479" s="216">
        <f t="shared" si="416"/>
        <v>399056454.94536144</v>
      </c>
      <c r="AO479" s="216">
        <f t="shared" si="416"/>
        <v>400440308.7673828</v>
      </c>
      <c r="AP479" s="216">
        <f t="shared" si="416"/>
        <v>401716310.72155493</v>
      </c>
      <c r="AQ479" s="216">
        <f t="shared" si="416"/>
        <v>402882048.07944477</v>
      </c>
      <c r="AR479" s="216">
        <f t="shared" si="416"/>
        <v>403936959.39374751</v>
      </c>
      <c r="AS479" s="216">
        <f t="shared" si="416"/>
        <v>404881310.4383353</v>
      </c>
      <c r="AT479" s="216">
        <f t="shared" si="416"/>
        <v>405714546.41025013</v>
      </c>
      <c r="AU479" s="216">
        <f t="shared" si="416"/>
        <v>406435199.7393918</v>
      </c>
      <c r="AV479" s="216">
        <f t="shared" ref="AV479:BM479" si="417">AV470*AV$458</f>
        <v>407042818.61017787</v>
      </c>
      <c r="AW479" s="216">
        <f t="shared" si="417"/>
        <v>407539383.0379554</v>
      </c>
      <c r="AX479" s="216">
        <f t="shared" si="417"/>
        <v>407928053.2401728</v>
      </c>
      <c r="AY479" s="216">
        <f t="shared" si="417"/>
        <v>408211001.91823459</v>
      </c>
      <c r="AZ479" s="216">
        <f t="shared" si="417"/>
        <v>408388994.00256616</v>
      </c>
      <c r="BA479" s="216">
        <f t="shared" si="417"/>
        <v>408462916.51346612</v>
      </c>
      <c r="BB479" s="216">
        <f t="shared" si="417"/>
        <v>408435075.86981833</v>
      </c>
      <c r="BC479" s="216">
        <f t="shared" si="417"/>
        <v>408308545.08201903</v>
      </c>
      <c r="BD479" s="216">
        <f t="shared" si="417"/>
        <v>408085775.08349526</v>
      </c>
      <c r="BE479" s="216">
        <f t="shared" si="417"/>
        <v>407768176.13685596</v>
      </c>
      <c r="BF479" s="216">
        <f t="shared" si="417"/>
        <v>407356807.18487293</v>
      </c>
      <c r="BG479" s="216">
        <f t="shared" si="417"/>
        <v>406853115.86460572</v>
      </c>
      <c r="BH479" s="216">
        <f t="shared" si="417"/>
        <v>406258820.57024646</v>
      </c>
      <c r="BI479" s="216">
        <f t="shared" si="417"/>
        <v>405575412.12710887</v>
      </c>
      <c r="BJ479" s="216">
        <f t="shared" si="417"/>
        <v>405018682.30848688</v>
      </c>
      <c r="BK479" s="216">
        <f t="shared" si="417"/>
        <v>404633052.01730609</v>
      </c>
      <c r="BL479" s="216">
        <f t="shared" si="417"/>
        <v>404247788.8961547</v>
      </c>
      <c r="BM479" s="216">
        <f t="shared" si="417"/>
        <v>403862892.59543926</v>
      </c>
      <c r="BN479" s="216">
        <f>BN470*BN$458</f>
        <v>403478362.765899</v>
      </c>
      <c r="BP479"/>
      <c r="BQ479"/>
    </row>
    <row r="480" spans="2:69" hidden="1" outlineLevel="1">
      <c r="B480" s="74"/>
      <c r="D480" t="s">
        <v>9</v>
      </c>
      <c r="G480" s="60"/>
      <c r="J480" t="s">
        <v>5</v>
      </c>
      <c r="P480" s="216">
        <f t="shared" ref="P480:AU480" si="418">P471*P$458</f>
        <v>0</v>
      </c>
      <c r="Q480" s="216">
        <f t="shared" si="418"/>
        <v>0</v>
      </c>
      <c r="R480" s="216">
        <f t="shared" si="418"/>
        <v>0</v>
      </c>
      <c r="S480" s="216">
        <f t="shared" si="418"/>
        <v>90000000</v>
      </c>
      <c r="T480" s="216">
        <f t="shared" si="418"/>
        <v>210269628.13628003</v>
      </c>
      <c r="U480" s="216">
        <f t="shared" si="418"/>
        <v>541674351.01926076</v>
      </c>
      <c r="V480" s="216">
        <f t="shared" si="418"/>
        <v>690456378.64129198</v>
      </c>
      <c r="W480" s="216">
        <f t="shared" si="418"/>
        <v>1382552419.3548386</v>
      </c>
      <c r="X480" s="216">
        <f t="shared" si="418"/>
        <v>1604825914.6899261</v>
      </c>
      <c r="Y480" s="216">
        <f t="shared" si="418"/>
        <v>933127971.64336276</v>
      </c>
      <c r="Z480" s="216">
        <f t="shared" si="418"/>
        <v>408828196.11305118</v>
      </c>
      <c r="AA480" s="216">
        <f t="shared" si="418"/>
        <v>248044932.35012949</v>
      </c>
      <c r="AB480" s="216">
        <f t="shared" si="418"/>
        <v>284048780.67630476</v>
      </c>
      <c r="AC480" s="216">
        <f t="shared" si="418"/>
        <v>312761934.92011702</v>
      </c>
      <c r="AD480" s="216">
        <f t="shared" si="418"/>
        <v>335708578.73682523</v>
      </c>
      <c r="AE480" s="216">
        <f t="shared" si="418"/>
        <v>354531616.06701231</v>
      </c>
      <c r="AF480" s="216">
        <f t="shared" si="418"/>
        <v>370565610.43166167</v>
      </c>
      <c r="AG480" s="216">
        <f t="shared" si="418"/>
        <v>384771648.90255189</v>
      </c>
      <c r="AH480" s="216">
        <f t="shared" si="418"/>
        <v>388699205.62170351</v>
      </c>
      <c r="AI480" s="216">
        <f t="shared" si="418"/>
        <v>390651131.16233951</v>
      </c>
      <c r="AJ480" s="216">
        <f t="shared" si="418"/>
        <v>392518020.69150436</v>
      </c>
      <c r="AK480" s="216">
        <f t="shared" si="418"/>
        <v>394295505.55117488</v>
      </c>
      <c r="AL480" s="216">
        <f t="shared" si="418"/>
        <v>395980153.10568404</v>
      </c>
      <c r="AM480" s="216">
        <f t="shared" si="418"/>
        <v>397568418.59601253</v>
      </c>
      <c r="AN480" s="216">
        <f t="shared" si="418"/>
        <v>399056454.94536144</v>
      </c>
      <c r="AO480" s="216">
        <f t="shared" si="418"/>
        <v>400440308.7673828</v>
      </c>
      <c r="AP480" s="216">
        <f t="shared" si="418"/>
        <v>401716310.72155493</v>
      </c>
      <c r="AQ480" s="216">
        <f t="shared" si="418"/>
        <v>402882048.07944477</v>
      </c>
      <c r="AR480" s="216">
        <f t="shared" si="418"/>
        <v>403936959.39374751</v>
      </c>
      <c r="AS480" s="216">
        <f t="shared" si="418"/>
        <v>404881310.4383353</v>
      </c>
      <c r="AT480" s="216">
        <f t="shared" si="418"/>
        <v>405714546.41025013</v>
      </c>
      <c r="AU480" s="216">
        <f t="shared" si="418"/>
        <v>406435199.7393918</v>
      </c>
      <c r="AV480" s="216">
        <f t="shared" ref="AV480:BM480" si="419">AV471*AV$458</f>
        <v>407042818.61017787</v>
      </c>
      <c r="AW480" s="216">
        <f t="shared" si="419"/>
        <v>407539383.0379554</v>
      </c>
      <c r="AX480" s="216">
        <f t="shared" si="419"/>
        <v>407928053.2401728</v>
      </c>
      <c r="AY480" s="216">
        <f t="shared" si="419"/>
        <v>408211001.91823459</v>
      </c>
      <c r="AZ480" s="216">
        <f t="shared" si="419"/>
        <v>408388994.00256616</v>
      </c>
      <c r="BA480" s="216">
        <f t="shared" si="419"/>
        <v>408462916.51346612</v>
      </c>
      <c r="BB480" s="216">
        <f t="shared" si="419"/>
        <v>408435075.86981833</v>
      </c>
      <c r="BC480" s="216">
        <f t="shared" si="419"/>
        <v>408308545.08201903</v>
      </c>
      <c r="BD480" s="216">
        <f t="shared" si="419"/>
        <v>408085775.08349526</v>
      </c>
      <c r="BE480" s="216">
        <f t="shared" si="419"/>
        <v>407768176.13685596</v>
      </c>
      <c r="BF480" s="216">
        <f t="shared" si="419"/>
        <v>407356807.18487293</v>
      </c>
      <c r="BG480" s="216">
        <f t="shared" si="419"/>
        <v>406853115.86460572</v>
      </c>
      <c r="BH480" s="216">
        <f t="shared" si="419"/>
        <v>406258820.57024646</v>
      </c>
      <c r="BI480" s="216">
        <f t="shared" si="419"/>
        <v>405575412.12710887</v>
      </c>
      <c r="BJ480" s="216">
        <f t="shared" si="419"/>
        <v>405018682.30848688</v>
      </c>
      <c r="BK480" s="216">
        <f t="shared" si="419"/>
        <v>404633052.01730609</v>
      </c>
      <c r="BL480" s="216">
        <f t="shared" si="419"/>
        <v>404247788.8961547</v>
      </c>
      <c r="BM480" s="216">
        <f t="shared" si="419"/>
        <v>403862892.59543926</v>
      </c>
      <c r="BN480" s="216">
        <f>BN471*BN$458</f>
        <v>403478362.765899</v>
      </c>
      <c r="BP480"/>
      <c r="BQ480"/>
    </row>
    <row r="481" spans="1:70" hidden="1" outlineLevel="1">
      <c r="B481" s="74"/>
      <c r="D481" t="s">
        <v>12</v>
      </c>
      <c r="G481" s="60"/>
      <c r="J481" t="s">
        <v>5</v>
      </c>
      <c r="P481" s="216">
        <f t="shared" ref="P481:AU481" si="420">P473*P$458</f>
        <v>0</v>
      </c>
      <c r="Q481" s="216">
        <f t="shared" si="420"/>
        <v>0</v>
      </c>
      <c r="R481" s="216">
        <f t="shared" si="420"/>
        <v>0</v>
      </c>
      <c r="S481" s="216">
        <f t="shared" si="420"/>
        <v>0</v>
      </c>
      <c r="T481" s="216">
        <f t="shared" si="420"/>
        <v>0</v>
      </c>
      <c r="U481" s="216">
        <f t="shared" si="420"/>
        <v>82523385.390245572</v>
      </c>
      <c r="V481" s="216">
        <f t="shared" si="420"/>
        <v>787178302.14379227</v>
      </c>
      <c r="W481" s="216">
        <f t="shared" si="420"/>
        <v>3112540724.5657077</v>
      </c>
      <c r="X481" s="216">
        <f t="shared" si="420"/>
        <v>7275210813.2609987</v>
      </c>
      <c r="Y481" s="216">
        <f t="shared" si="420"/>
        <v>11727969991.410089</v>
      </c>
      <c r="Z481" s="216">
        <f t="shared" si="420"/>
        <v>16261697372.032928</v>
      </c>
      <c r="AA481" s="216">
        <f t="shared" si="420"/>
        <v>19871027102.488911</v>
      </c>
      <c r="AB481" s="216">
        <f t="shared" si="420"/>
        <v>22607030841.995499</v>
      </c>
      <c r="AC481" s="216">
        <f t="shared" si="420"/>
        <v>24767860238.047344</v>
      </c>
      <c r="AD481" s="216">
        <f t="shared" si="420"/>
        <v>26483273628.318478</v>
      </c>
      <c r="AE481" s="216">
        <f t="shared" si="420"/>
        <v>27886304051.707191</v>
      </c>
      <c r="AF481" s="216">
        <f t="shared" si="420"/>
        <v>29082278861.001728</v>
      </c>
      <c r="AG481" s="216">
        <f t="shared" si="420"/>
        <v>30145590160.90033</v>
      </c>
      <c r="AH481" s="216">
        <f t="shared" si="420"/>
        <v>30453301281.319237</v>
      </c>
      <c r="AI481" s="216">
        <f t="shared" si="420"/>
        <v>30606228212.241604</v>
      </c>
      <c r="AJ481" s="216">
        <f t="shared" si="420"/>
        <v>30752492852.015347</v>
      </c>
      <c r="AK481" s="216">
        <f t="shared" si="420"/>
        <v>30891752930.687107</v>
      </c>
      <c r="AL481" s="216">
        <f t="shared" si="420"/>
        <v>31023739512.569233</v>
      </c>
      <c r="AM481" s="216">
        <f t="shared" si="420"/>
        <v>31148174877.479053</v>
      </c>
      <c r="AN481" s="216">
        <f t="shared" si="420"/>
        <v>31264757619.632584</v>
      </c>
      <c r="AO481" s="216">
        <f t="shared" si="420"/>
        <v>31373178004.243141</v>
      </c>
      <c r="AP481" s="216">
        <f t="shared" si="420"/>
        <v>31473148550.578075</v>
      </c>
      <c r="AQ481" s="216">
        <f t="shared" si="420"/>
        <v>31564480229.319031</v>
      </c>
      <c r="AR481" s="216">
        <f t="shared" si="420"/>
        <v>31647129052.920692</v>
      </c>
      <c r="AS481" s="216">
        <f t="shared" si="420"/>
        <v>31721115843.889721</v>
      </c>
      <c r="AT481" s="216">
        <f t="shared" si="420"/>
        <v>31786397135.243454</v>
      </c>
      <c r="AU481" s="216">
        <f t="shared" si="420"/>
        <v>31842857947.702888</v>
      </c>
      <c r="AV481" s="216">
        <f t="shared" ref="AV481:BM481" si="421">AV473*AV$458</f>
        <v>31890462883.006695</v>
      </c>
      <c r="AW481" s="216">
        <f t="shared" si="421"/>
        <v>31929367068.829533</v>
      </c>
      <c r="AX481" s="216">
        <f t="shared" si="421"/>
        <v>31959818097.789745</v>
      </c>
      <c r="AY481" s="216">
        <f t="shared" si="421"/>
        <v>31981986193.879326</v>
      </c>
      <c r="AZ481" s="216">
        <f t="shared" si="421"/>
        <v>31995931286.875256</v>
      </c>
      <c r="BA481" s="216">
        <f t="shared" si="421"/>
        <v>32001722871.89357</v>
      </c>
      <c r="BB481" s="216">
        <f t="shared" si="421"/>
        <v>31999541649.249916</v>
      </c>
      <c r="BC481" s="216">
        <f t="shared" si="421"/>
        <v>31989628379.17762</v>
      </c>
      <c r="BD481" s="216">
        <f t="shared" si="421"/>
        <v>31972175084.230354</v>
      </c>
      <c r="BE481" s="216">
        <f t="shared" si="421"/>
        <v>31947292253.834118</v>
      </c>
      <c r="BF481" s="216">
        <f t="shared" si="421"/>
        <v>31915062852.663918</v>
      </c>
      <c r="BG481" s="216">
        <f t="shared" si="421"/>
        <v>31875600298.310745</v>
      </c>
      <c r="BH481" s="216">
        <f t="shared" si="421"/>
        <v>31829039221.294273</v>
      </c>
      <c r="BI481" s="216">
        <f t="shared" si="421"/>
        <v>31775496422.862823</v>
      </c>
      <c r="BJ481" s="216">
        <f t="shared" si="421"/>
        <v>31731878477.023003</v>
      </c>
      <c r="BK481" s="216">
        <f t="shared" si="421"/>
        <v>31701665615.070408</v>
      </c>
      <c r="BL481" s="216">
        <f t="shared" si="421"/>
        <v>31671481519.679119</v>
      </c>
      <c r="BM481" s="216">
        <f t="shared" si="421"/>
        <v>31641326163.459633</v>
      </c>
      <c r="BN481" s="216">
        <f>BN473*BN$458</f>
        <v>31611199519.048531</v>
      </c>
      <c r="BP481"/>
      <c r="BQ481"/>
    </row>
    <row r="482" spans="1:70" hidden="1" outlineLevel="1">
      <c r="B482" s="74"/>
      <c r="D482" t="s">
        <v>13</v>
      </c>
      <c r="G482" s="60"/>
      <c r="J482" t="s">
        <v>5</v>
      </c>
      <c r="P482" s="216">
        <f t="shared" ref="P482:AU482" si="422">P474*P$458</f>
        <v>0</v>
      </c>
      <c r="Q482" s="216">
        <f t="shared" si="422"/>
        <v>0</v>
      </c>
      <c r="R482" s="216">
        <f t="shared" si="422"/>
        <v>0</v>
      </c>
      <c r="S482" s="216">
        <f t="shared" si="422"/>
        <v>0</v>
      </c>
      <c r="T482" s="216">
        <f t="shared" si="422"/>
        <v>0</v>
      </c>
      <c r="U482" s="216">
        <f t="shared" si="422"/>
        <v>7755673.1129645789</v>
      </c>
      <c r="V482" s="216">
        <f t="shared" si="422"/>
        <v>100551327.53786892</v>
      </c>
      <c r="W482" s="216">
        <f t="shared" si="422"/>
        <v>482095565.75687301</v>
      </c>
      <c r="X482" s="216">
        <f t="shared" si="422"/>
        <v>1283860731.7519412</v>
      </c>
      <c r="Y482" s="216">
        <f t="shared" si="422"/>
        <v>2268949583.2403531</v>
      </c>
      <c r="Z482" s="216">
        <f t="shared" si="422"/>
        <v>3362056041.393527</v>
      </c>
      <c r="AA482" s="216">
        <f t="shared" si="422"/>
        <v>4313353801.6487093</v>
      </c>
      <c r="AB482" s="216">
        <f t="shared" si="422"/>
        <v>5087725273.944212</v>
      </c>
      <c r="AC482" s="216">
        <f t="shared" si="422"/>
        <v>5726428416.6640625</v>
      </c>
      <c r="AD482" s="216">
        <f t="shared" si="422"/>
        <v>6248312798.5219812</v>
      </c>
      <c r="AE482" s="216">
        <f t="shared" si="422"/>
        <v>6680528514.8265123</v>
      </c>
      <c r="AF482" s="216">
        <f t="shared" si="422"/>
        <v>7047868156.0852861</v>
      </c>
      <c r="AG482" s="216">
        <f t="shared" si="422"/>
        <v>7369645607.0984774</v>
      </c>
      <c r="AH482" s="216">
        <f t="shared" si="422"/>
        <v>7444871266.7968521</v>
      </c>
      <c r="AI482" s="216">
        <f t="shared" si="422"/>
        <v>7482257076.0864925</v>
      </c>
      <c r="AJ482" s="216">
        <f t="shared" si="422"/>
        <v>7518014165.4063263</v>
      </c>
      <c r="AK482" s="216">
        <f t="shared" si="422"/>
        <v>7552058860.5524387</v>
      </c>
      <c r="AL482" s="216">
        <f t="shared" si="422"/>
        <v>7584325415.2349596</v>
      </c>
      <c r="AM482" s="216">
        <f t="shared" si="422"/>
        <v>7614745935.6321621</v>
      </c>
      <c r="AN482" s="216">
        <f t="shared" si="422"/>
        <v>7643246737.5401516</v>
      </c>
      <c r="AO482" s="216">
        <f t="shared" si="422"/>
        <v>7669752100.5766811</v>
      </c>
      <c r="AP482" s="216">
        <f t="shared" si="422"/>
        <v>7694191744.7735319</v>
      </c>
      <c r="AQ482" s="216">
        <f t="shared" si="422"/>
        <v>7716519458.4268284</v>
      </c>
      <c r="AR482" s="216">
        <f t="shared" si="422"/>
        <v>7736724487.9696856</v>
      </c>
      <c r="AS482" s="216">
        <f t="shared" si="422"/>
        <v>7754811923.8479662</v>
      </c>
      <c r="AT482" s="216">
        <f t="shared" si="422"/>
        <v>7770771139.755928</v>
      </c>
      <c r="AU482" s="216">
        <f t="shared" si="422"/>
        <v>7784574026.8878098</v>
      </c>
      <c r="AV482" s="216">
        <f t="shared" ref="AV482:BM482" si="423">AV474*AV$458</f>
        <v>7796211931.4856424</v>
      </c>
      <c r="AW482" s="216">
        <f t="shared" si="423"/>
        <v>7805722777.3711176</v>
      </c>
      <c r="AX482" s="216">
        <f t="shared" si="423"/>
        <v>7813167093.1271029</v>
      </c>
      <c r="AY482" s="216">
        <f t="shared" si="423"/>
        <v>7818586493.1485434</v>
      </c>
      <c r="AZ482" s="216">
        <f t="shared" si="423"/>
        <v>7821995628.3749399</v>
      </c>
      <c r="BA482" s="216">
        <f t="shared" si="423"/>
        <v>7823411488.1693754</v>
      </c>
      <c r="BB482" s="216">
        <f t="shared" si="423"/>
        <v>7822878248.0573692</v>
      </c>
      <c r="BC482" s="216">
        <f t="shared" si="423"/>
        <v>7820454766.3192329</v>
      </c>
      <c r="BD482" s="216">
        <f t="shared" si="423"/>
        <v>7816187986.4104309</v>
      </c>
      <c r="BE482" s="216">
        <f t="shared" si="423"/>
        <v>7810104919.5093336</v>
      </c>
      <c r="BF482" s="216">
        <f t="shared" si="423"/>
        <v>7802225847.8611879</v>
      </c>
      <c r="BG482" s="216">
        <f t="shared" si="423"/>
        <v>7792578498.4883108</v>
      </c>
      <c r="BH482" s="216">
        <f t="shared" si="423"/>
        <v>7781195784.3047533</v>
      </c>
      <c r="BI482" s="216">
        <f t="shared" si="423"/>
        <v>7768106259.5302849</v>
      </c>
      <c r="BJ482" s="216">
        <f t="shared" si="423"/>
        <v>7757443048.0544634</v>
      </c>
      <c r="BK482" s="216">
        <f t="shared" si="423"/>
        <v>7750056956.616931</v>
      </c>
      <c r="BL482" s="216">
        <f t="shared" si="423"/>
        <v>7742677897.695962</v>
      </c>
      <c r="BM482" s="216">
        <f t="shared" si="423"/>
        <v>7735305864.5956888</v>
      </c>
      <c r="BN482" s="216">
        <f>BN474*BN$458</f>
        <v>7727940850.6266184</v>
      </c>
      <c r="BP482"/>
      <c r="BQ482"/>
    </row>
    <row r="483" spans="1:70" hidden="1" outlineLevel="1">
      <c r="D483" s="69" t="s">
        <v>154</v>
      </c>
      <c r="K483" s="104" t="str">
        <f>IF(AND(P483:BM483),"ok","error")</f>
        <v>ok</v>
      </c>
      <c r="P483" s="209" t="b">
        <f t="shared" ref="P483:AU483" si="424">(ROUND(SUM(P478:P480,P481:P482)-P458,0)=0)</f>
        <v>1</v>
      </c>
      <c r="Q483" s="209" t="b">
        <f t="shared" si="424"/>
        <v>1</v>
      </c>
      <c r="R483" s="209" t="b">
        <f t="shared" si="424"/>
        <v>1</v>
      </c>
      <c r="S483" s="209" t="b">
        <f t="shared" si="424"/>
        <v>1</v>
      </c>
      <c r="T483" s="209" t="b">
        <f t="shared" si="424"/>
        <v>1</v>
      </c>
      <c r="U483" s="209" t="b">
        <f t="shared" si="424"/>
        <v>1</v>
      </c>
      <c r="V483" s="209" t="b">
        <f t="shared" si="424"/>
        <v>1</v>
      </c>
      <c r="W483" s="209" t="b">
        <f t="shared" si="424"/>
        <v>1</v>
      </c>
      <c r="X483" s="209" t="b">
        <f t="shared" si="424"/>
        <v>1</v>
      </c>
      <c r="Y483" s="209" t="b">
        <f t="shared" si="424"/>
        <v>1</v>
      </c>
      <c r="Z483" s="209" t="b">
        <f t="shared" si="424"/>
        <v>1</v>
      </c>
      <c r="AA483" s="209" t="b">
        <f t="shared" si="424"/>
        <v>1</v>
      </c>
      <c r="AB483" s="209" t="b">
        <f t="shared" si="424"/>
        <v>1</v>
      </c>
      <c r="AC483" s="209" t="b">
        <f t="shared" si="424"/>
        <v>1</v>
      </c>
      <c r="AD483" s="209" t="b">
        <f t="shared" si="424"/>
        <v>1</v>
      </c>
      <c r="AE483" s="209" t="b">
        <f t="shared" si="424"/>
        <v>1</v>
      </c>
      <c r="AF483" s="209" t="b">
        <f t="shared" si="424"/>
        <v>1</v>
      </c>
      <c r="AG483" s="209" t="b">
        <f t="shared" si="424"/>
        <v>1</v>
      </c>
      <c r="AH483" s="209" t="b">
        <f t="shared" si="424"/>
        <v>1</v>
      </c>
      <c r="AI483" s="209" t="b">
        <f t="shared" si="424"/>
        <v>1</v>
      </c>
      <c r="AJ483" s="209" t="b">
        <f t="shared" si="424"/>
        <v>1</v>
      </c>
      <c r="AK483" s="209" t="b">
        <f t="shared" si="424"/>
        <v>1</v>
      </c>
      <c r="AL483" s="209" t="b">
        <f t="shared" si="424"/>
        <v>1</v>
      </c>
      <c r="AM483" s="209" t="b">
        <f t="shared" si="424"/>
        <v>1</v>
      </c>
      <c r="AN483" s="209" t="b">
        <f t="shared" si="424"/>
        <v>1</v>
      </c>
      <c r="AO483" s="209" t="b">
        <f t="shared" si="424"/>
        <v>1</v>
      </c>
      <c r="AP483" s="209" t="b">
        <f t="shared" si="424"/>
        <v>1</v>
      </c>
      <c r="AQ483" s="209" t="b">
        <f t="shared" si="424"/>
        <v>1</v>
      </c>
      <c r="AR483" s="209" t="b">
        <f t="shared" si="424"/>
        <v>1</v>
      </c>
      <c r="AS483" s="209" t="b">
        <f t="shared" si="424"/>
        <v>1</v>
      </c>
      <c r="AT483" s="209" t="b">
        <f t="shared" si="424"/>
        <v>1</v>
      </c>
      <c r="AU483" s="209" t="b">
        <f t="shared" si="424"/>
        <v>1</v>
      </c>
      <c r="AV483" s="209" t="b">
        <f t="shared" ref="AV483:BN483" si="425">(ROUND(SUM(AV478:AV480,AV481:AV482)-AV458,0)=0)</f>
        <v>1</v>
      </c>
      <c r="AW483" s="209" t="b">
        <f t="shared" si="425"/>
        <v>1</v>
      </c>
      <c r="AX483" s="209" t="b">
        <f t="shared" si="425"/>
        <v>1</v>
      </c>
      <c r="AY483" s="209" t="b">
        <f t="shared" si="425"/>
        <v>1</v>
      </c>
      <c r="AZ483" s="209" t="b">
        <f t="shared" si="425"/>
        <v>1</v>
      </c>
      <c r="BA483" s="209" t="b">
        <f t="shared" si="425"/>
        <v>1</v>
      </c>
      <c r="BB483" s="209" t="b">
        <f t="shared" si="425"/>
        <v>1</v>
      </c>
      <c r="BC483" s="209" t="b">
        <f t="shared" si="425"/>
        <v>1</v>
      </c>
      <c r="BD483" s="209" t="b">
        <f t="shared" si="425"/>
        <v>1</v>
      </c>
      <c r="BE483" s="209" t="b">
        <f t="shared" si="425"/>
        <v>1</v>
      </c>
      <c r="BF483" s="209" t="b">
        <f t="shared" si="425"/>
        <v>1</v>
      </c>
      <c r="BG483" s="209" t="b">
        <f t="shared" si="425"/>
        <v>1</v>
      </c>
      <c r="BH483" s="209" t="b">
        <f t="shared" si="425"/>
        <v>1</v>
      </c>
      <c r="BI483" s="209" t="b">
        <f t="shared" si="425"/>
        <v>1</v>
      </c>
      <c r="BJ483" s="209" t="b">
        <f t="shared" si="425"/>
        <v>1</v>
      </c>
      <c r="BK483" s="209" t="b">
        <f t="shared" si="425"/>
        <v>1</v>
      </c>
      <c r="BL483" s="209" t="b">
        <f t="shared" si="425"/>
        <v>1</v>
      </c>
      <c r="BM483" s="209" t="b">
        <f t="shared" si="425"/>
        <v>1</v>
      </c>
      <c r="BN483" s="209" t="b">
        <f t="shared" si="425"/>
        <v>1</v>
      </c>
      <c r="BP483"/>
      <c r="BQ483"/>
    </row>
    <row r="484" spans="1:70" collapsed="1">
      <c r="D484" s="6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09"/>
      <c r="BN484" s="209"/>
      <c r="BP484"/>
      <c r="BQ484"/>
    </row>
    <row r="485" spans="1:70">
      <c r="D485" s="6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09"/>
      <c r="BN485" s="209"/>
    </row>
    <row r="486" spans="1:70" ht="15.75">
      <c r="B486" s="17" t="s">
        <v>413</v>
      </c>
      <c r="C486" s="17"/>
      <c r="D486" s="17"/>
    </row>
    <row r="487" spans="1:70" ht="15.75" hidden="1" outlineLevel="1">
      <c r="B487" s="17"/>
      <c r="C487" s="17"/>
      <c r="D487" s="17"/>
    </row>
    <row r="488" spans="1:70" hidden="1" outlineLevel="1">
      <c r="C488" s="170" t="s">
        <v>414</v>
      </c>
      <c r="D488" s="171"/>
      <c r="G488" s="128" t="s">
        <v>392</v>
      </c>
      <c r="J488" s="23" t="s">
        <v>15</v>
      </c>
      <c r="R488" s="263">
        <v>1.6</v>
      </c>
      <c r="S488" s="263">
        <v>1.8</v>
      </c>
      <c r="T488" s="263">
        <v>2</v>
      </c>
      <c r="U488" s="270">
        <f>T488*(1+U490)</f>
        <v>2.1</v>
      </c>
      <c r="V488" s="270">
        <f t="shared" ref="V488:BN488" si="426">U488*(1+V490)</f>
        <v>2.2050000000000001</v>
      </c>
      <c r="W488" s="270">
        <f t="shared" si="426"/>
        <v>2.3152500000000003</v>
      </c>
      <c r="X488" s="270">
        <f t="shared" si="426"/>
        <v>2.4310125000000005</v>
      </c>
      <c r="Y488" s="270">
        <f t="shared" si="426"/>
        <v>2.5525631250000007</v>
      </c>
      <c r="Z488" s="270">
        <f t="shared" si="426"/>
        <v>2.6801912812500008</v>
      </c>
      <c r="AA488" s="270">
        <f t="shared" si="426"/>
        <v>2.7834642554717113</v>
      </c>
      <c r="AB488" s="270">
        <f t="shared" si="426"/>
        <v>2.8277745201641342</v>
      </c>
      <c r="AC488" s="270">
        <f t="shared" si="426"/>
        <v>2.8492664822741283</v>
      </c>
      <c r="AD488" s="270">
        <f t="shared" si="426"/>
        <v>2.8622021386486107</v>
      </c>
      <c r="AE488" s="270">
        <f t="shared" si="426"/>
        <v>2.8719741790850914</v>
      </c>
      <c r="AF488" s="270">
        <f t="shared" si="426"/>
        <v>2.8805901016223463</v>
      </c>
      <c r="AG488" s="270">
        <f t="shared" si="426"/>
        <v>2.8887929734570714</v>
      </c>
      <c r="AH488" s="270">
        <f t="shared" si="426"/>
        <v>2.8887929734570714</v>
      </c>
      <c r="AI488" s="270">
        <f t="shared" si="426"/>
        <v>2.8887929734570714</v>
      </c>
      <c r="AJ488" s="270">
        <f t="shared" si="426"/>
        <v>2.8887929734570714</v>
      </c>
      <c r="AK488" s="270">
        <f t="shared" si="426"/>
        <v>2.8887929734570714</v>
      </c>
      <c r="AL488" s="270">
        <f t="shared" si="426"/>
        <v>2.8887929734570714</v>
      </c>
      <c r="AM488" s="270">
        <f t="shared" si="426"/>
        <v>2.8887929734570714</v>
      </c>
      <c r="AN488" s="270">
        <f t="shared" si="426"/>
        <v>2.8887929734570714</v>
      </c>
      <c r="AO488" s="270">
        <f t="shared" si="426"/>
        <v>2.8887929734570714</v>
      </c>
      <c r="AP488" s="270">
        <f t="shared" si="426"/>
        <v>2.8887929734570714</v>
      </c>
      <c r="AQ488" s="270">
        <f t="shared" si="426"/>
        <v>2.8887929734570714</v>
      </c>
      <c r="AR488" s="270">
        <f t="shared" si="426"/>
        <v>2.8887929734570714</v>
      </c>
      <c r="AS488" s="270">
        <f t="shared" si="426"/>
        <v>2.8887929734570714</v>
      </c>
      <c r="AT488" s="270">
        <f t="shared" si="426"/>
        <v>2.8887929734570714</v>
      </c>
      <c r="AU488" s="270">
        <f t="shared" si="426"/>
        <v>2.8887929734570714</v>
      </c>
      <c r="AV488" s="270">
        <f t="shared" si="426"/>
        <v>2.8887929734570714</v>
      </c>
      <c r="AW488" s="270">
        <f t="shared" si="426"/>
        <v>2.8887929734570714</v>
      </c>
      <c r="AX488" s="270">
        <f t="shared" si="426"/>
        <v>2.8887929734570714</v>
      </c>
      <c r="AY488" s="270">
        <f t="shared" si="426"/>
        <v>2.8887929734570714</v>
      </c>
      <c r="AZ488" s="270">
        <f t="shared" si="426"/>
        <v>2.8887929734570714</v>
      </c>
      <c r="BA488" s="270">
        <f t="shared" si="426"/>
        <v>2.8887929734570714</v>
      </c>
      <c r="BB488" s="270">
        <f t="shared" si="426"/>
        <v>2.8887929734570714</v>
      </c>
      <c r="BC488" s="270">
        <f t="shared" si="426"/>
        <v>2.8887929734570714</v>
      </c>
      <c r="BD488" s="270">
        <f t="shared" si="426"/>
        <v>2.8887929734570714</v>
      </c>
      <c r="BE488" s="270">
        <f t="shared" si="426"/>
        <v>2.8887929734570714</v>
      </c>
      <c r="BF488" s="270">
        <f t="shared" si="426"/>
        <v>2.8887929734570714</v>
      </c>
      <c r="BG488" s="270">
        <f t="shared" si="426"/>
        <v>2.8887929734570714</v>
      </c>
      <c r="BH488" s="270">
        <f t="shared" si="426"/>
        <v>2.8887929734570714</v>
      </c>
      <c r="BI488" s="270">
        <f t="shared" si="426"/>
        <v>2.8887929734570714</v>
      </c>
      <c r="BJ488" s="270">
        <f t="shared" si="426"/>
        <v>2.8887929734570714</v>
      </c>
      <c r="BK488" s="270">
        <f t="shared" si="426"/>
        <v>2.8887929734570714</v>
      </c>
      <c r="BL488" s="270">
        <f t="shared" si="426"/>
        <v>2.8887929734570714</v>
      </c>
      <c r="BM488" s="270">
        <f t="shared" si="426"/>
        <v>2.8887929734570714</v>
      </c>
      <c r="BN488" s="270">
        <f t="shared" si="426"/>
        <v>2.8887929734570714</v>
      </c>
      <c r="BP488"/>
      <c r="BQ488"/>
    </row>
    <row r="489" spans="1:70" hidden="1" outlineLevel="1">
      <c r="C489" s="170"/>
      <c r="D489" s="171" t="s">
        <v>566</v>
      </c>
      <c r="G489" s="128" t="s">
        <v>392</v>
      </c>
      <c r="J489" s="23"/>
      <c r="U489" s="238">
        <v>0.05</v>
      </c>
      <c r="V489" s="238">
        <v>0.05</v>
      </c>
      <c r="W489" s="238">
        <v>0.05</v>
      </c>
      <c r="X489" s="238">
        <v>0.05</v>
      </c>
      <c r="Y489" s="238">
        <v>0.05</v>
      </c>
      <c r="Z489" s="120">
        <v>0.05</v>
      </c>
      <c r="AA489" s="120">
        <v>3.8531941710348974E-2</v>
      </c>
      <c r="AB489" s="120">
        <v>1.5919106776858517E-2</v>
      </c>
      <c r="AC489" s="120">
        <v>7.6003096982239782E-3</v>
      </c>
      <c r="AD489" s="120">
        <v>4.5399952777172761E-3</v>
      </c>
      <c r="AE489" s="120">
        <v>3.4141685188923648E-3</v>
      </c>
      <c r="AF489" s="120">
        <v>3.0000000000000001E-3</v>
      </c>
      <c r="AG489" s="120">
        <v>2.8476359167190733E-3</v>
      </c>
      <c r="AH489" s="120">
        <v>0</v>
      </c>
      <c r="AI489" s="198">
        <f t="shared" ref="AI489" si="427">AH489</f>
        <v>0</v>
      </c>
      <c r="AJ489" s="198">
        <f t="shared" ref="AJ489" si="428">AI489</f>
        <v>0</v>
      </c>
      <c r="AK489" s="198">
        <f t="shared" ref="AK489" si="429">AJ489</f>
        <v>0</v>
      </c>
      <c r="AL489" s="198">
        <f t="shared" ref="AL489" si="430">AK489</f>
        <v>0</v>
      </c>
      <c r="AM489" s="198">
        <f t="shared" ref="AM489" si="431">AL489</f>
        <v>0</v>
      </c>
      <c r="AN489" s="198">
        <f t="shared" ref="AN489" si="432">AM489</f>
        <v>0</v>
      </c>
      <c r="AO489" s="198">
        <f t="shared" ref="AO489" si="433">AN489</f>
        <v>0</v>
      </c>
      <c r="AP489" s="198">
        <f t="shared" ref="AP489" si="434">AO489</f>
        <v>0</v>
      </c>
      <c r="AQ489" s="198">
        <f t="shared" ref="AQ489" si="435">AP489</f>
        <v>0</v>
      </c>
      <c r="AR489" s="198">
        <f t="shared" ref="AR489" si="436">AQ489</f>
        <v>0</v>
      </c>
      <c r="AS489" s="198">
        <f t="shared" ref="AS489" si="437">AR489</f>
        <v>0</v>
      </c>
      <c r="AT489" s="198">
        <f t="shared" ref="AT489" si="438">AS489</f>
        <v>0</v>
      </c>
      <c r="AU489" s="198">
        <f t="shared" ref="AU489" si="439">AT489</f>
        <v>0</v>
      </c>
      <c r="AV489" s="198">
        <f t="shared" ref="AV489" si="440">AU489</f>
        <v>0</v>
      </c>
      <c r="AW489" s="198">
        <f t="shared" ref="AW489" si="441">AV489</f>
        <v>0</v>
      </c>
      <c r="AX489" s="198">
        <f t="shared" ref="AX489" si="442">AW489</f>
        <v>0</v>
      </c>
      <c r="AY489" s="198">
        <f t="shared" ref="AY489" si="443">AX489</f>
        <v>0</v>
      </c>
      <c r="AZ489" s="198">
        <f t="shared" ref="AZ489" si="444">AY489</f>
        <v>0</v>
      </c>
      <c r="BA489" s="198">
        <f t="shared" ref="BA489" si="445">AZ489</f>
        <v>0</v>
      </c>
      <c r="BB489" s="198">
        <f t="shared" ref="BB489" si="446">BA489</f>
        <v>0</v>
      </c>
      <c r="BC489" s="198">
        <f t="shared" ref="BC489" si="447">BB489</f>
        <v>0</v>
      </c>
      <c r="BD489" s="198">
        <f t="shared" ref="BD489" si="448">BC489</f>
        <v>0</v>
      </c>
      <c r="BE489" s="198">
        <f t="shared" ref="BE489" si="449">BD489</f>
        <v>0</v>
      </c>
      <c r="BF489" s="198">
        <f t="shared" ref="BF489" si="450">BE489</f>
        <v>0</v>
      </c>
      <c r="BG489" s="198">
        <f t="shared" ref="BG489" si="451">BF489</f>
        <v>0</v>
      </c>
      <c r="BH489" s="198">
        <f t="shared" ref="BH489" si="452">BG489</f>
        <v>0</v>
      </c>
      <c r="BI489" s="198">
        <f t="shared" ref="BI489" si="453">BH489</f>
        <v>0</v>
      </c>
      <c r="BJ489" s="198">
        <f t="shared" ref="BJ489" si="454">BI489</f>
        <v>0</v>
      </c>
      <c r="BK489" s="198">
        <f t="shared" ref="BK489" si="455">BJ489</f>
        <v>0</v>
      </c>
      <c r="BL489" s="198">
        <f t="shared" ref="BL489" si="456">BK489</f>
        <v>0</v>
      </c>
      <c r="BM489" s="198">
        <f t="shared" ref="BM489" si="457">BL489</f>
        <v>0</v>
      </c>
      <c r="BN489" s="198">
        <f t="shared" ref="BN489" si="458">BM489</f>
        <v>0</v>
      </c>
      <c r="BP489"/>
      <c r="BQ489"/>
    </row>
    <row r="490" spans="1:70" hidden="1" outlineLevel="1">
      <c r="C490" s="170"/>
      <c r="D490" s="171" t="s">
        <v>567</v>
      </c>
      <c r="J490" s="23"/>
      <c r="R490" s="76"/>
      <c r="S490" s="76">
        <f>S488/R488-1</f>
        <v>0.125</v>
      </c>
      <c r="T490" s="76">
        <f>T488/S488-1</f>
        <v>0.11111111111111116</v>
      </c>
      <c r="U490" s="124">
        <v>0.05</v>
      </c>
      <c r="V490" s="124">
        <v>0.05</v>
      </c>
      <c r="W490" s="187">
        <f t="shared" ref="W490:AH490" si="459">W489*(1+INDEX(scenario.fixed.links, MATCH(scenario.fixed.links.selected, scenarios,0)))</f>
        <v>0.05</v>
      </c>
      <c r="X490" s="187">
        <f t="shared" si="459"/>
        <v>0.05</v>
      </c>
      <c r="Y490" s="187">
        <f t="shared" si="459"/>
        <v>0.05</v>
      </c>
      <c r="Z490" s="187">
        <f t="shared" si="459"/>
        <v>0.05</v>
      </c>
      <c r="AA490" s="187">
        <f t="shared" si="459"/>
        <v>3.8531941710348974E-2</v>
      </c>
      <c r="AB490" s="187">
        <f t="shared" si="459"/>
        <v>1.5919106776858517E-2</v>
      </c>
      <c r="AC490" s="187">
        <f t="shared" si="459"/>
        <v>7.6003096982239782E-3</v>
      </c>
      <c r="AD490" s="187">
        <f t="shared" si="459"/>
        <v>4.5399952777172761E-3</v>
      </c>
      <c r="AE490" s="187">
        <f t="shared" si="459"/>
        <v>3.4141685188923648E-3</v>
      </c>
      <c r="AF490" s="187">
        <f t="shared" si="459"/>
        <v>3.0000000000000001E-3</v>
      </c>
      <c r="AG490" s="187">
        <f t="shared" si="459"/>
        <v>2.8476359167190733E-3</v>
      </c>
      <c r="AH490" s="187">
        <f t="shared" si="459"/>
        <v>0</v>
      </c>
      <c r="AI490" s="198">
        <f t="shared" ref="AI490:BN490" si="460">AH490</f>
        <v>0</v>
      </c>
      <c r="AJ490" s="198">
        <f t="shared" si="460"/>
        <v>0</v>
      </c>
      <c r="AK490" s="198">
        <f t="shared" si="460"/>
        <v>0</v>
      </c>
      <c r="AL490" s="198">
        <f t="shared" si="460"/>
        <v>0</v>
      </c>
      <c r="AM490" s="198">
        <f t="shared" si="460"/>
        <v>0</v>
      </c>
      <c r="AN490" s="198">
        <f t="shared" si="460"/>
        <v>0</v>
      </c>
      <c r="AO490" s="198">
        <f t="shared" si="460"/>
        <v>0</v>
      </c>
      <c r="AP490" s="198">
        <f t="shared" si="460"/>
        <v>0</v>
      </c>
      <c r="AQ490" s="198">
        <f t="shared" si="460"/>
        <v>0</v>
      </c>
      <c r="AR490" s="198">
        <f t="shared" si="460"/>
        <v>0</v>
      </c>
      <c r="AS490" s="198">
        <f t="shared" si="460"/>
        <v>0</v>
      </c>
      <c r="AT490" s="198">
        <f t="shared" si="460"/>
        <v>0</v>
      </c>
      <c r="AU490" s="198">
        <f t="shared" si="460"/>
        <v>0</v>
      </c>
      <c r="AV490" s="198">
        <f t="shared" si="460"/>
        <v>0</v>
      </c>
      <c r="AW490" s="198">
        <f t="shared" si="460"/>
        <v>0</v>
      </c>
      <c r="AX490" s="198">
        <f t="shared" si="460"/>
        <v>0</v>
      </c>
      <c r="AY490" s="198">
        <f t="shared" si="460"/>
        <v>0</v>
      </c>
      <c r="AZ490" s="198">
        <f t="shared" si="460"/>
        <v>0</v>
      </c>
      <c r="BA490" s="198">
        <f t="shared" si="460"/>
        <v>0</v>
      </c>
      <c r="BB490" s="198">
        <f t="shared" si="460"/>
        <v>0</v>
      </c>
      <c r="BC490" s="198">
        <f t="shared" si="460"/>
        <v>0</v>
      </c>
      <c r="BD490" s="198">
        <f t="shared" si="460"/>
        <v>0</v>
      </c>
      <c r="BE490" s="198">
        <f t="shared" si="460"/>
        <v>0</v>
      </c>
      <c r="BF490" s="198">
        <f t="shared" si="460"/>
        <v>0</v>
      </c>
      <c r="BG490" s="198">
        <f t="shared" si="460"/>
        <v>0</v>
      </c>
      <c r="BH490" s="198">
        <f t="shared" si="460"/>
        <v>0</v>
      </c>
      <c r="BI490" s="198">
        <f t="shared" si="460"/>
        <v>0</v>
      </c>
      <c r="BJ490" s="198">
        <f t="shared" si="460"/>
        <v>0</v>
      </c>
      <c r="BK490" s="198">
        <f t="shared" si="460"/>
        <v>0</v>
      </c>
      <c r="BL490" s="198">
        <f t="shared" si="460"/>
        <v>0</v>
      </c>
      <c r="BM490" s="198">
        <f t="shared" si="460"/>
        <v>0</v>
      </c>
      <c r="BN490" s="198">
        <f t="shared" si="460"/>
        <v>0</v>
      </c>
      <c r="BP490"/>
      <c r="BQ490"/>
    </row>
    <row r="491" spans="1:70" hidden="1" outlineLevel="1">
      <c r="C491" s="171" t="s">
        <v>415</v>
      </c>
      <c r="D491" s="171"/>
      <c r="J491" s="23" t="s">
        <v>15</v>
      </c>
      <c r="K491"/>
      <c r="R491" s="216">
        <f t="shared" ref="R491:AW491" si="461">R$488*R101</f>
        <v>95889.600000000006</v>
      </c>
      <c r="S491" s="216">
        <f t="shared" si="461"/>
        <v>155539.80000000002</v>
      </c>
      <c r="T491" s="216">
        <f t="shared" ca="1" si="461"/>
        <v>183744.4</v>
      </c>
      <c r="U491" s="216">
        <f t="shared" ca="1" si="461"/>
        <v>203512.23060000001</v>
      </c>
      <c r="V491" s="216">
        <f t="shared" ca="1" si="461"/>
        <v>225398.21694389998</v>
      </c>
      <c r="W491" s="216">
        <f t="shared" ca="1" si="461"/>
        <v>252336.79611232787</v>
      </c>
      <c r="X491" s="216">
        <f t="shared" ca="1" si="461"/>
        <v>274348.89191398263</v>
      </c>
      <c r="Y491" s="216">
        <f t="shared" ca="1" si="461"/>
        <v>298323.48644794722</v>
      </c>
      <c r="Z491" s="216">
        <f t="shared" ca="1" si="461"/>
        <v>325867.47275813529</v>
      </c>
      <c r="AA491" s="216">
        <f t="shared" ca="1" si="461"/>
        <v>349291.28622126812</v>
      </c>
      <c r="AB491" s="216">
        <f t="shared" ca="1" si="461"/>
        <v>365839.79885330889</v>
      </c>
      <c r="AC491" s="216">
        <f t="shared" ca="1" si="461"/>
        <v>379723.95036635071</v>
      </c>
      <c r="AD491" s="216">
        <f t="shared" ca="1" si="461"/>
        <v>392856.9857414217</v>
      </c>
      <c r="AE491" s="216">
        <f t="shared" ca="1" si="461"/>
        <v>405462.62783442577</v>
      </c>
      <c r="AF491" s="216">
        <f t="shared" ca="1" si="461"/>
        <v>418207.83421907568</v>
      </c>
      <c r="AG491" s="216">
        <f t="shared" ca="1" si="461"/>
        <v>432024.03189910657</v>
      </c>
      <c r="AH491" s="216">
        <f t="shared" ca="1" si="461"/>
        <v>432674.01031813439</v>
      </c>
      <c r="AI491" s="216">
        <f t="shared" ca="1" si="461"/>
        <v>433003.33271710848</v>
      </c>
      <c r="AJ491" s="216">
        <f t="shared" ca="1" si="461"/>
        <v>433254.65770579927</v>
      </c>
      <c r="AK491" s="216">
        <f t="shared" ca="1" si="461"/>
        <v>433540.64821017155</v>
      </c>
      <c r="AL491" s="216">
        <f t="shared" ca="1" si="461"/>
        <v>433809.30595670303</v>
      </c>
      <c r="AM491" s="216">
        <f t="shared" ca="1" si="461"/>
        <v>434051.96456647344</v>
      </c>
      <c r="AN491" s="216">
        <f t="shared" ca="1" si="461"/>
        <v>434285.95679732342</v>
      </c>
      <c r="AO491" s="216">
        <f t="shared" ca="1" si="461"/>
        <v>434485.28351249197</v>
      </c>
      <c r="AP491" s="216">
        <f t="shared" ca="1" si="461"/>
        <v>434667.27746981976</v>
      </c>
      <c r="AQ491" s="216">
        <f t="shared" ca="1" si="461"/>
        <v>434866.6041849883</v>
      </c>
      <c r="AR491" s="216">
        <f t="shared" ca="1" si="461"/>
        <v>435083.2636579976</v>
      </c>
      <c r="AS491" s="216">
        <f t="shared" ca="1" si="461"/>
        <v>435230.59209964389</v>
      </c>
      <c r="AT491" s="216">
        <f t="shared" ca="1" si="461"/>
        <v>435369.25416236988</v>
      </c>
      <c r="AU491" s="216">
        <f t="shared" ca="1" si="461"/>
        <v>435490.58346725506</v>
      </c>
      <c r="AV491" s="216">
        <f t="shared" ca="1" si="461"/>
        <v>435568.58087753836</v>
      </c>
      <c r="AW491" s="216">
        <f t="shared" ca="1" si="461"/>
        <v>435646.57828782173</v>
      </c>
      <c r="AX491" s="216">
        <f t="shared" ref="AX491:BN491" ca="1" si="462">AX$488*AX101</f>
        <v>435698.57656134397</v>
      </c>
      <c r="AY491" s="216">
        <f t="shared" ca="1" si="462"/>
        <v>435750.57483486616</v>
      </c>
      <c r="AZ491" s="216">
        <f t="shared" ca="1" si="462"/>
        <v>435767.90759270691</v>
      </c>
      <c r="BA491" s="216">
        <f t="shared" ca="1" si="462"/>
        <v>435776.57397162728</v>
      </c>
      <c r="BB491" s="216">
        <f t="shared" ca="1" si="462"/>
        <v>435776.57397162728</v>
      </c>
      <c r="BC491" s="216">
        <f t="shared" ca="1" si="462"/>
        <v>435767.90759270691</v>
      </c>
      <c r="BD491" s="216">
        <f t="shared" ca="1" si="462"/>
        <v>435741.90845594584</v>
      </c>
      <c r="BE491" s="216">
        <f t="shared" ca="1" si="462"/>
        <v>435672.57742458285</v>
      </c>
      <c r="BF491" s="216">
        <f t="shared" ca="1" si="462"/>
        <v>435637.91190890135</v>
      </c>
      <c r="BG491" s="216">
        <f t="shared" ca="1" si="462"/>
        <v>435551.24811969767</v>
      </c>
      <c r="BH491" s="216">
        <f t="shared" ca="1" si="462"/>
        <v>435438.58519373281</v>
      </c>
      <c r="BI491" s="216">
        <f t="shared" ca="1" si="462"/>
        <v>435325.92226776801</v>
      </c>
      <c r="BJ491" s="216">
        <f t="shared" ca="1" si="462"/>
        <v>435265.25761532539</v>
      </c>
      <c r="BK491" s="216">
        <f t="shared" ca="1" si="462"/>
        <v>435187.26020504208</v>
      </c>
      <c r="BL491" s="216">
        <f t="shared" ca="1" si="462"/>
        <v>435152.59468936059</v>
      </c>
      <c r="BM491" s="216">
        <f t="shared" ca="1" si="462"/>
        <v>435083.2636579976</v>
      </c>
      <c r="BN491" s="216">
        <f t="shared" ca="1" si="462"/>
        <v>435039.93176339573</v>
      </c>
      <c r="BP491"/>
      <c r="BQ491"/>
    </row>
    <row r="492" spans="1:70" hidden="1" outlineLevel="1">
      <c r="K492"/>
      <c r="BP492"/>
      <c r="BQ492"/>
    </row>
    <row r="493" spans="1:70" hidden="1" outlineLevel="1">
      <c r="E493" s="63"/>
      <c r="G493" s="119"/>
      <c r="O493" s="257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  <c r="BI493" s="152"/>
      <c r="BJ493" s="152"/>
      <c r="BK493" s="152"/>
      <c r="BL493" s="152"/>
      <c r="BM493" s="152"/>
      <c r="BN493" s="152"/>
      <c r="BO493" s="14"/>
    </row>
    <row r="494" spans="1:70" collapsed="1"/>
    <row r="496" spans="1:70" s="90" customFormat="1" ht="18" customHeight="1">
      <c r="A496" s="293">
        <v>4</v>
      </c>
      <c r="B496" s="88" t="s">
        <v>346</v>
      </c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89"/>
      <c r="BE496" s="89"/>
      <c r="BF496" s="89"/>
      <c r="BG496" s="89"/>
      <c r="BH496" s="89"/>
      <c r="BI496" s="89"/>
      <c r="BJ496" s="89"/>
      <c r="BK496" s="89"/>
      <c r="BL496" s="89"/>
      <c r="BM496" s="89"/>
      <c r="BN496" s="89"/>
      <c r="BO496" s="89"/>
      <c r="BP496" s="96"/>
      <c r="BQ496" s="96"/>
      <c r="BR496" s="89"/>
    </row>
    <row r="497" spans="2:67" hidden="1" outlineLevel="1"/>
    <row r="498" spans="2:67" ht="15.75" hidden="1" outlineLevel="1">
      <c r="B498" s="17" t="s">
        <v>521</v>
      </c>
      <c r="C498" s="17"/>
      <c r="D498" s="17"/>
    </row>
    <row r="499" spans="2:67" hidden="1" outlineLevel="1">
      <c r="E499" s="53" t="s">
        <v>522</v>
      </c>
      <c r="I499" s="53" t="s">
        <v>458</v>
      </c>
      <c r="J499" s="53" t="s">
        <v>118</v>
      </c>
      <c r="S499" s="223">
        <f t="shared" ref="S499:BN499" si="463">AVERAGE(R34:S34)</f>
        <v>19932767</v>
      </c>
      <c r="T499" s="223">
        <f t="shared" si="463"/>
        <v>20244666.5</v>
      </c>
      <c r="U499" s="223">
        <f t="shared" si="463"/>
        <v>19997565.5</v>
      </c>
      <c r="V499" s="223">
        <f t="shared" si="463"/>
        <v>19697581.5</v>
      </c>
      <c r="W499" s="223">
        <f t="shared" si="463"/>
        <v>19811416.5</v>
      </c>
      <c r="X499" s="223">
        <f t="shared" si="463"/>
        <v>19861928.722793259</v>
      </c>
      <c r="Y499" s="223">
        <f t="shared" si="463"/>
        <v>20121459.906943262</v>
      </c>
      <c r="Z499" s="223">
        <f t="shared" si="463"/>
        <v>20377831.146862403</v>
      </c>
      <c r="AA499" s="223">
        <f t="shared" si="463"/>
        <v>20631138.305089083</v>
      </c>
      <c r="AB499" s="223">
        <f t="shared" si="463"/>
        <v>20881327.418523464</v>
      </c>
      <c r="AC499" s="223">
        <f t="shared" si="463"/>
        <v>21128015.419816613</v>
      </c>
      <c r="AD499" s="223">
        <f t="shared" si="463"/>
        <v>21371139.723711871</v>
      </c>
      <c r="AE499" s="223">
        <f t="shared" si="463"/>
        <v>21611397.844696872</v>
      </c>
      <c r="AF499" s="223">
        <f t="shared" si="463"/>
        <v>21848853.775198616</v>
      </c>
      <c r="AG499" s="223">
        <f t="shared" si="463"/>
        <v>22081646.298625976</v>
      </c>
      <c r="AH499" s="223">
        <f t="shared" si="463"/>
        <v>22317961.276617087</v>
      </c>
      <c r="AI499" s="223">
        <f t="shared" si="463"/>
        <v>22558233.967798453</v>
      </c>
      <c r="AJ499" s="223">
        <f t="shared" si="463"/>
        <v>22794284.402863089</v>
      </c>
      <c r="AK499" s="223">
        <f t="shared" si="463"/>
        <v>23026755.775338512</v>
      </c>
      <c r="AL499" s="223">
        <f t="shared" si="463"/>
        <v>23253614.390173551</v>
      </c>
      <c r="AM499" s="223">
        <f t="shared" si="463"/>
        <v>23472489.344059892</v>
      </c>
      <c r="AN499" s="223">
        <f t="shared" si="463"/>
        <v>23683324.776235744</v>
      </c>
      <c r="AO499" s="223">
        <f t="shared" si="463"/>
        <v>23887665.486548491</v>
      </c>
      <c r="AP499" s="223">
        <f t="shared" si="463"/>
        <v>24088541.240096405</v>
      </c>
      <c r="AQ499" s="223">
        <f t="shared" si="463"/>
        <v>24287049.837094419</v>
      </c>
      <c r="AR499" s="223">
        <f t="shared" si="463"/>
        <v>24479705.543299239</v>
      </c>
      <c r="AS499" s="223">
        <f t="shared" si="463"/>
        <v>24664369.640886001</v>
      </c>
      <c r="AT499" s="223">
        <f t="shared" si="463"/>
        <v>24841936.696810275</v>
      </c>
      <c r="AU499" s="223">
        <f t="shared" si="463"/>
        <v>25013100.99675975</v>
      </c>
      <c r="AV499" s="223">
        <f t="shared" si="463"/>
        <v>25177508.301757224</v>
      </c>
      <c r="AW499" s="223">
        <f t="shared" si="463"/>
        <v>25334363.958404802</v>
      </c>
      <c r="AX499" s="223">
        <f t="shared" si="463"/>
        <v>25483539.32799698</v>
      </c>
      <c r="AY499" s="223">
        <f t="shared" si="463"/>
        <v>25625548.965355769</v>
      </c>
      <c r="AZ499" s="223">
        <f t="shared" si="463"/>
        <v>25760759.258038685</v>
      </c>
      <c r="BA499" s="223">
        <f t="shared" si="463"/>
        <v>25888714.804591373</v>
      </c>
      <c r="BB499" s="223">
        <f t="shared" si="463"/>
        <v>26008643.432166416</v>
      </c>
      <c r="BC499" s="223">
        <f t="shared" si="463"/>
        <v>26120353.261317834</v>
      </c>
      <c r="BD499" s="223">
        <f t="shared" si="463"/>
        <v>26224243.832738176</v>
      </c>
      <c r="BE499" s="223">
        <f t="shared" si="463"/>
        <v>26320667.682332642</v>
      </c>
      <c r="BF499" s="223">
        <f t="shared" si="463"/>
        <v>26409336.877394125</v>
      </c>
      <c r="BG499" s="223">
        <f t="shared" si="463"/>
        <v>26489683.046025224</v>
      </c>
      <c r="BH499" s="223">
        <f t="shared" si="463"/>
        <v>26561598.894689575</v>
      </c>
      <c r="BI499" s="223">
        <f t="shared" si="463"/>
        <v>26625479.649630655</v>
      </c>
      <c r="BJ499" s="223">
        <f t="shared" si="463"/>
        <v>26669553.790682644</v>
      </c>
      <c r="BK499" s="223">
        <f t="shared" si="463"/>
        <v>26697718.712428607</v>
      </c>
      <c r="BL499" s="223">
        <f t="shared" si="463"/>
        <v>26725923.570024472</v>
      </c>
      <c r="BM499" s="223">
        <f t="shared" si="463"/>
        <v>26754168.420096431</v>
      </c>
      <c r="BN499" s="223">
        <f t="shared" si="463"/>
        <v>26782453.319350962</v>
      </c>
      <c r="BO499" s="19" t="s">
        <v>133</v>
      </c>
    </row>
    <row r="500" spans="2:67" hidden="1" outlineLevel="1"/>
    <row r="501" spans="2:67" ht="15.75" hidden="1" outlineLevel="1">
      <c r="B501" s="17" t="s">
        <v>523</v>
      </c>
      <c r="C501" s="17"/>
      <c r="D501" s="17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</row>
    <row r="502" spans="2:67" hidden="1" outlineLevel="1">
      <c r="D502">
        <v>1</v>
      </c>
      <c r="E502" s="51" t="str">
        <f t="array" ref="E502:E531">Fixed.Retail.Services</f>
        <v>Llamadas salientes Local on-net</v>
      </c>
      <c r="J502" s="51" t="str">
        <f t="array" ref="J502:J531">Fixed.Retail.Services.Units</f>
        <v>Minutos</v>
      </c>
      <c r="P502" s="224"/>
      <c r="Q502" s="224"/>
      <c r="R502" s="224"/>
      <c r="S502" s="225">
        <f t="shared" ref="S502:BN502" si="464">S$307*S271</f>
        <v>81095269144.761978</v>
      </c>
      <c r="T502" s="225">
        <f t="shared" si="464"/>
        <v>60990665266.241669</v>
      </c>
      <c r="U502" s="225">
        <f t="shared" si="464"/>
        <v>48154959830.124763</v>
      </c>
      <c r="V502" s="225">
        <f t="shared" si="464"/>
        <v>38401571022.666382</v>
      </c>
      <c r="W502" s="225">
        <f t="shared" si="464"/>
        <v>34285338131.52763</v>
      </c>
      <c r="X502" s="225">
        <f t="shared" si="464"/>
        <v>31135282368.195904</v>
      </c>
      <c r="Y502" s="225">
        <f t="shared" si="464"/>
        <v>30295681392.495514</v>
      </c>
      <c r="Z502" s="225">
        <f t="shared" si="464"/>
        <v>29617796867.452095</v>
      </c>
      <c r="AA502" s="225">
        <f t="shared" si="464"/>
        <v>29143456208.206093</v>
      </c>
      <c r="AB502" s="225">
        <f t="shared" si="464"/>
        <v>28849754244.558636</v>
      </c>
      <c r="AC502" s="225">
        <f t="shared" si="464"/>
        <v>28577984636.666401</v>
      </c>
      <c r="AD502" s="225">
        <f t="shared" si="464"/>
        <v>28313610910.360802</v>
      </c>
      <c r="AE502" s="225">
        <f t="shared" si="464"/>
        <v>28087537322.867466</v>
      </c>
      <c r="AF502" s="225">
        <f t="shared" si="464"/>
        <v>27854453851.475914</v>
      </c>
      <c r="AG502" s="225">
        <f t="shared" si="464"/>
        <v>27612429121.87606</v>
      </c>
      <c r="AH502" s="225">
        <f t="shared" si="464"/>
        <v>27904075773.386478</v>
      </c>
      <c r="AI502" s="225">
        <f t="shared" si="464"/>
        <v>28238089061.46986</v>
      </c>
      <c r="AJ502" s="225">
        <f t="shared" si="464"/>
        <v>28566342178.096809</v>
      </c>
      <c r="AK502" s="225">
        <f t="shared" si="464"/>
        <v>28890067613.928097</v>
      </c>
      <c r="AL502" s="225">
        <f t="shared" si="464"/>
        <v>29206421501.164337</v>
      </c>
      <c r="AM502" s="225">
        <f t="shared" si="464"/>
        <v>29512009273.490021</v>
      </c>
      <c r="AN502" s="225">
        <f t="shared" si="464"/>
        <v>29806869595.557648</v>
      </c>
      <c r="AO502" s="225">
        <f t="shared" si="464"/>
        <v>30093417450.16399</v>
      </c>
      <c r="AP502" s="225">
        <f t="shared" si="464"/>
        <v>30376275428.795052</v>
      </c>
      <c r="AQ502" s="225">
        <f t="shared" si="464"/>
        <v>30657150206.137897</v>
      </c>
      <c r="AR502" s="225">
        <f t="shared" si="464"/>
        <v>30930850038.805637</v>
      </c>
      <c r="AS502" s="225">
        <f t="shared" si="464"/>
        <v>31194178396.114674</v>
      </c>
      <c r="AT502" s="225">
        <f t="shared" si="464"/>
        <v>31448490086.996346</v>
      </c>
      <c r="AU502" s="225">
        <f t="shared" si="464"/>
        <v>31694851850.594715</v>
      </c>
      <c r="AV502" s="225">
        <f t="shared" si="464"/>
        <v>31932742803.25853</v>
      </c>
      <c r="AW502" s="225">
        <f t="shared" si="464"/>
        <v>32160944631.859009</v>
      </c>
      <c r="AX502" s="225">
        <f t="shared" si="464"/>
        <v>32379219262.258472</v>
      </c>
      <c r="AY502" s="225">
        <f t="shared" si="464"/>
        <v>32588307358.761127</v>
      </c>
      <c r="AZ502" s="225">
        <f t="shared" si="464"/>
        <v>32788747707.621296</v>
      </c>
      <c r="BA502" s="225">
        <f t="shared" si="464"/>
        <v>32979843331.905819</v>
      </c>
      <c r="BB502" s="225">
        <f t="shared" si="464"/>
        <v>33160399889.953865</v>
      </c>
      <c r="BC502" s="225">
        <f t="shared" si="464"/>
        <v>33330082513.729023</v>
      </c>
      <c r="BD502" s="225">
        <f t="shared" si="464"/>
        <v>33489453786.867863</v>
      </c>
      <c r="BE502" s="225">
        <f t="shared" si="464"/>
        <v>33639021178.016594</v>
      </c>
      <c r="BF502" s="225">
        <f t="shared" si="464"/>
        <v>33778334585.131657</v>
      </c>
      <c r="BG502" s="225">
        <f t="shared" si="464"/>
        <v>33906516003.951511</v>
      </c>
      <c r="BH502" s="225">
        <f t="shared" si="464"/>
        <v>34023376354.390339</v>
      </c>
      <c r="BI502" s="225">
        <f t="shared" si="464"/>
        <v>34129485896.745571</v>
      </c>
      <c r="BJ502" s="225">
        <f t="shared" si="464"/>
        <v>34203963998.894451</v>
      </c>
      <c r="BK502" s="225">
        <f t="shared" si="464"/>
        <v>34252005765.228153</v>
      </c>
      <c r="BL502" s="225">
        <f t="shared" si="464"/>
        <v>34300110512.98996</v>
      </c>
      <c r="BM502" s="225">
        <f t="shared" si="464"/>
        <v>34348278332.063133</v>
      </c>
      <c r="BN502" s="225">
        <f t="shared" si="464"/>
        <v>34396509309.45256</v>
      </c>
    </row>
    <row r="503" spans="2:67" hidden="1" outlineLevel="1">
      <c r="D503">
        <v>2</v>
      </c>
      <c r="E503" s="51" t="str">
        <v>Llamadas salientes Larga Distancia on-net</v>
      </c>
      <c r="J503" s="51" t="str">
        <v>Minutos</v>
      </c>
      <c r="P503" s="224"/>
      <c r="Q503" s="224"/>
      <c r="R503" s="224"/>
      <c r="S503" s="225">
        <f t="shared" ref="S503:BN503" si="465">S$307*S272</f>
        <v>21391904696.65432</v>
      </c>
      <c r="T503" s="225">
        <f t="shared" si="465"/>
        <v>19363634981.862808</v>
      </c>
      <c r="U503" s="225">
        <f t="shared" si="465"/>
        <v>17319234624.444996</v>
      </c>
      <c r="V503" s="225">
        <f t="shared" si="465"/>
        <v>15660009302.596462</v>
      </c>
      <c r="W503" s="225">
        <f t="shared" si="465"/>
        <v>15329553177.968241</v>
      </c>
      <c r="X503" s="225">
        <f t="shared" si="465"/>
        <v>16298768856.817829</v>
      </c>
      <c r="Y503" s="225">
        <f t="shared" si="465"/>
        <v>15859252616.91124</v>
      </c>
      <c r="Z503" s="225">
        <f t="shared" si="465"/>
        <v>15504392074.628752</v>
      </c>
      <c r="AA503" s="225">
        <f t="shared" si="465"/>
        <v>15256083140.956179</v>
      </c>
      <c r="AB503" s="225">
        <f t="shared" si="465"/>
        <v>15102335364.986971</v>
      </c>
      <c r="AC503" s="225">
        <f t="shared" si="465"/>
        <v>14960068788.793392</v>
      </c>
      <c r="AD503" s="225">
        <f t="shared" si="465"/>
        <v>14821673825.615793</v>
      </c>
      <c r="AE503" s="225">
        <f t="shared" si="465"/>
        <v>14703328306.74074</v>
      </c>
      <c r="AF503" s="225">
        <f t="shared" si="465"/>
        <v>14581313237.802864</v>
      </c>
      <c r="AG503" s="225">
        <f t="shared" si="465"/>
        <v>14454617578.559021</v>
      </c>
      <c r="AH503" s="225">
        <f t="shared" si="465"/>
        <v>14607289435.027834</v>
      </c>
      <c r="AI503" s="225">
        <f t="shared" si="465"/>
        <v>14782139475.351788</v>
      </c>
      <c r="AJ503" s="225">
        <f t="shared" si="465"/>
        <v>14953974167.941498</v>
      </c>
      <c r="AK503" s="225">
        <f t="shared" si="465"/>
        <v>15123438699.828205</v>
      </c>
      <c r="AL503" s="225">
        <f t="shared" si="465"/>
        <v>15289044356.589043</v>
      </c>
      <c r="AM503" s="225">
        <f t="shared" si="465"/>
        <v>15449014142.881842</v>
      </c>
      <c r="AN503" s="225">
        <f t="shared" si="465"/>
        <v>15603368298.967356</v>
      </c>
      <c r="AO503" s="225">
        <f t="shared" si="465"/>
        <v>15753371025.565929</v>
      </c>
      <c r="AP503" s="225">
        <f t="shared" si="465"/>
        <v>15901442167.445908</v>
      </c>
      <c r="AQ503" s="225">
        <f t="shared" si="465"/>
        <v>16048475138.577639</v>
      </c>
      <c r="AR503" s="225">
        <f t="shared" si="465"/>
        <v>16191752153.253376</v>
      </c>
      <c r="AS503" s="225">
        <f t="shared" si="465"/>
        <v>16329599884.276674</v>
      </c>
      <c r="AT503" s="225">
        <f t="shared" si="465"/>
        <v>16462727550.12694</v>
      </c>
      <c r="AU503" s="225">
        <f t="shared" si="465"/>
        <v>16591693569.852184</v>
      </c>
      <c r="AV503" s="225">
        <f t="shared" si="465"/>
        <v>16716225270.086782</v>
      </c>
      <c r="AW503" s="225">
        <f t="shared" si="465"/>
        <v>16835684885.486374</v>
      </c>
      <c r="AX503" s="225">
        <f t="shared" si="465"/>
        <v>16949947788.456615</v>
      </c>
      <c r="AY503" s="225">
        <f t="shared" si="465"/>
        <v>17059401703.642233</v>
      </c>
      <c r="AZ503" s="225">
        <f t="shared" si="465"/>
        <v>17164328676.104473</v>
      </c>
      <c r="BA503" s="225">
        <f t="shared" si="465"/>
        <v>17264363850.763569</v>
      </c>
      <c r="BB503" s="225">
        <f t="shared" si="465"/>
        <v>17358882010.914055</v>
      </c>
      <c r="BC503" s="225">
        <f t="shared" si="465"/>
        <v>17447707859.069996</v>
      </c>
      <c r="BD503" s="225">
        <f t="shared" si="465"/>
        <v>17531135897.800747</v>
      </c>
      <c r="BE503" s="225">
        <f t="shared" si="465"/>
        <v>17609431777.954399</v>
      </c>
      <c r="BF503" s="225">
        <f t="shared" si="465"/>
        <v>17682359879.083286</v>
      </c>
      <c r="BG503" s="225">
        <f t="shared" si="465"/>
        <v>17749460581.507549</v>
      </c>
      <c r="BH503" s="225">
        <f t="shared" si="465"/>
        <v>17810634905.151226</v>
      </c>
      <c r="BI503" s="225">
        <f t="shared" si="465"/>
        <v>17866181371.179653</v>
      </c>
      <c r="BJ503" s="225">
        <f t="shared" si="465"/>
        <v>17905169338.51086</v>
      </c>
      <c r="BK503" s="225">
        <f t="shared" si="465"/>
        <v>17930318352.278797</v>
      </c>
      <c r="BL503" s="225">
        <f t="shared" si="465"/>
        <v>17955500335.708824</v>
      </c>
      <c r="BM503" s="225">
        <f t="shared" si="465"/>
        <v>17980715335.853249</v>
      </c>
      <c r="BN503" s="225">
        <f t="shared" si="465"/>
        <v>18005963398.257576</v>
      </c>
    </row>
    <row r="504" spans="2:67" hidden="1" outlineLevel="1">
      <c r="D504">
        <v>3</v>
      </c>
      <c r="E504" s="51" t="str">
        <v>Llamadas salientes Local a otros operadores fijos</v>
      </c>
      <c r="J504" s="51" t="str">
        <v>Minutos</v>
      </c>
      <c r="P504" s="224"/>
      <c r="Q504" s="224"/>
      <c r="R504" s="224"/>
      <c r="S504" s="225">
        <f t="shared" ref="S504:BN504" si="466">S355</f>
        <v>15184420688.571976</v>
      </c>
      <c r="T504" s="225">
        <f t="shared" si="466"/>
        <v>22520654015.643681</v>
      </c>
      <c r="U504" s="225">
        <f t="shared" si="466"/>
        <v>25216020274.666138</v>
      </c>
      <c r="V504" s="225">
        <f t="shared" si="466"/>
        <v>24000981889.166485</v>
      </c>
      <c r="W504" s="225">
        <f t="shared" si="466"/>
        <v>22419391483.797142</v>
      </c>
      <c r="X504" s="225">
        <f t="shared" si="466"/>
        <v>21153169021.599854</v>
      </c>
      <c r="Y504" s="225">
        <f t="shared" si="466"/>
        <v>20397463385.042519</v>
      </c>
      <c r="Z504" s="225">
        <f t="shared" si="466"/>
        <v>19817350226.586979</v>
      </c>
      <c r="AA504" s="225">
        <f t="shared" si="466"/>
        <v>19416439779.638256</v>
      </c>
      <c r="AB504" s="225">
        <f t="shared" si="466"/>
        <v>19163840973.831039</v>
      </c>
      <c r="AC504" s="225">
        <f t="shared" si="466"/>
        <v>18944408177.295338</v>
      </c>
      <c r="AD504" s="225">
        <f t="shared" si="466"/>
        <v>18742517085.451828</v>
      </c>
      <c r="AE504" s="225">
        <f t="shared" si="466"/>
        <v>18574585082.004829</v>
      </c>
      <c r="AF504" s="225">
        <f t="shared" si="466"/>
        <v>18407894382.832848</v>
      </c>
      <c r="AG504" s="225">
        <f t="shared" si="466"/>
        <v>18239332616.197979</v>
      </c>
      <c r="AH504" s="225">
        <f t="shared" si="466"/>
        <v>18425945262.66124</v>
      </c>
      <c r="AI504" s="225">
        <f t="shared" si="466"/>
        <v>18642272853.096439</v>
      </c>
      <c r="AJ504" s="225">
        <f t="shared" si="466"/>
        <v>18856011968.854771</v>
      </c>
      <c r="AK504" s="225">
        <f t="shared" si="466"/>
        <v>19067615325.149178</v>
      </c>
      <c r="AL504" s="225">
        <f t="shared" si="466"/>
        <v>19274952400.826252</v>
      </c>
      <c r="AM504" s="225">
        <f t="shared" si="466"/>
        <v>19475605130.378605</v>
      </c>
      <c r="AN504" s="225">
        <f t="shared" si="466"/>
        <v>19669474209.358562</v>
      </c>
      <c r="AO504" s="225">
        <f t="shared" si="466"/>
        <v>19858065446.684639</v>
      </c>
      <c r="AP504" s="225">
        <f t="shared" si="466"/>
        <v>20044367347.744335</v>
      </c>
      <c r="AQ504" s="225">
        <f t="shared" si="466"/>
        <v>20229462572.965496</v>
      </c>
      <c r="AR504" s="225">
        <f t="shared" si="466"/>
        <v>20409894788.289913</v>
      </c>
      <c r="AS504" s="225">
        <f t="shared" si="466"/>
        <v>20583533423.129879</v>
      </c>
      <c r="AT504" s="225">
        <f t="shared" si="466"/>
        <v>20751257507.355267</v>
      </c>
      <c r="AU504" s="225">
        <f t="shared" si="466"/>
        <v>20913760434.490635</v>
      </c>
      <c r="AV504" s="225">
        <f t="shared" si="466"/>
        <v>21070691141.069916</v>
      </c>
      <c r="AW504" s="225">
        <f t="shared" si="466"/>
        <v>21221240572.94611</v>
      </c>
      <c r="AX504" s="225">
        <f t="shared" si="466"/>
        <v>21365248028.294746</v>
      </c>
      <c r="AY504" s="225">
        <f t="shared" si="466"/>
        <v>21503199701.665268</v>
      </c>
      <c r="AZ504" s="225">
        <f t="shared" si="466"/>
        <v>21635449336.708157</v>
      </c>
      <c r="BA504" s="225">
        <f t="shared" si="466"/>
        <v>21761535797.950356</v>
      </c>
      <c r="BB504" s="225">
        <f t="shared" si="466"/>
        <v>21880670140.083355</v>
      </c>
      <c r="BC504" s="225">
        <f t="shared" si="466"/>
        <v>21992630796.803879</v>
      </c>
      <c r="BD504" s="225">
        <f t="shared" si="466"/>
        <v>22097788561.502853</v>
      </c>
      <c r="BE504" s="225">
        <f t="shared" si="466"/>
        <v>22196477987.704937</v>
      </c>
      <c r="BF504" s="225">
        <f t="shared" si="466"/>
        <v>22288401871.683113</v>
      </c>
      <c r="BG504" s="225">
        <f t="shared" si="466"/>
        <v>22372980723.866631</v>
      </c>
      <c r="BH504" s="225">
        <f t="shared" si="466"/>
        <v>22450089680.216892</v>
      </c>
      <c r="BI504" s="225">
        <f t="shared" si="466"/>
        <v>22520104952.651833</v>
      </c>
      <c r="BJ504" s="225">
        <f t="shared" si="466"/>
        <v>22569248551.673264</v>
      </c>
      <c r="BK504" s="225">
        <f t="shared" si="466"/>
        <v>22600948396.940372</v>
      </c>
      <c r="BL504" s="225">
        <f t="shared" si="466"/>
        <v>22632689855.19313</v>
      </c>
      <c r="BM504" s="225">
        <f t="shared" si="466"/>
        <v>22664472968.894562</v>
      </c>
      <c r="BN504" s="225">
        <f t="shared" si="466"/>
        <v>22696297783.756058</v>
      </c>
    </row>
    <row r="505" spans="2:67" hidden="1" outlineLevel="1">
      <c r="D505">
        <v>4</v>
      </c>
      <c r="E505" s="51" t="str">
        <v>Llamadas salientes larga Distancia a otros operadores fijos</v>
      </c>
      <c r="J505" s="51" t="str">
        <v>Minutos</v>
      </c>
      <c r="P505" s="224"/>
      <c r="Q505" s="224"/>
      <c r="R505" s="224"/>
      <c r="S505" s="225">
        <f t="shared" ref="S505:BN505" si="467">S356</f>
        <v>4005457823.4890599</v>
      </c>
      <c r="T505" s="225">
        <f t="shared" si="467"/>
        <v>7149974869.2382002</v>
      </c>
      <c r="U505" s="225">
        <f t="shared" si="467"/>
        <v>9069100524.0648193</v>
      </c>
      <c r="V505" s="225">
        <f t="shared" si="467"/>
        <v>9787505814.1227875</v>
      </c>
      <c r="W505" s="225">
        <f t="shared" si="467"/>
        <v>10024088216.663111</v>
      </c>
      <c r="X505" s="225">
        <f t="shared" si="467"/>
        <v>9457938788.7377701</v>
      </c>
      <c r="Y505" s="225">
        <f t="shared" si="467"/>
        <v>9120050047.5489197</v>
      </c>
      <c r="Z505" s="225">
        <f t="shared" si="467"/>
        <v>8860671666.1058693</v>
      </c>
      <c r="AA505" s="225">
        <f t="shared" si="467"/>
        <v>8681417840.6797752</v>
      </c>
      <c r="AB505" s="225">
        <f t="shared" si="467"/>
        <v>8568476652.482707</v>
      </c>
      <c r="AC505" s="225">
        <f t="shared" si="467"/>
        <v>8470364546.6437654</v>
      </c>
      <c r="AD505" s="225">
        <f t="shared" si="467"/>
        <v>8380095632.9553471</v>
      </c>
      <c r="AE505" s="225">
        <f t="shared" si="467"/>
        <v>8305010400.6835299</v>
      </c>
      <c r="AF505" s="225">
        <f t="shared" si="467"/>
        <v>8230480176.4977036</v>
      </c>
      <c r="AG505" s="225">
        <f t="shared" si="467"/>
        <v>8155113366.4785442</v>
      </c>
      <c r="AH505" s="225">
        <f t="shared" si="467"/>
        <v>8238551029.442975</v>
      </c>
      <c r="AI505" s="225">
        <f t="shared" si="467"/>
        <v>8335274745.2399817</v>
      </c>
      <c r="AJ505" s="225">
        <f t="shared" si="467"/>
        <v>8430841110.3334112</v>
      </c>
      <c r="AK505" s="225">
        <f t="shared" si="467"/>
        <v>8525452541.3336716</v>
      </c>
      <c r="AL505" s="225">
        <f t="shared" si="467"/>
        <v>8618156446.2846165</v>
      </c>
      <c r="AM505" s="225">
        <f t="shared" si="467"/>
        <v>8707871667.2976704</v>
      </c>
      <c r="AN505" s="225">
        <f t="shared" si="467"/>
        <v>8794553803.6787052</v>
      </c>
      <c r="AO505" s="225">
        <f t="shared" si="467"/>
        <v>8878876128.0028305</v>
      </c>
      <c r="AP505" s="225">
        <f t="shared" si="467"/>
        <v>8962174851.4540939</v>
      </c>
      <c r="AQ505" s="225">
        <f t="shared" si="467"/>
        <v>9044934049.777607</v>
      </c>
      <c r="AR505" s="225">
        <f t="shared" si="467"/>
        <v>9125608337.6969299</v>
      </c>
      <c r="AS505" s="225">
        <f t="shared" si="467"/>
        <v>9203245101.1530094</v>
      </c>
      <c r="AT505" s="225">
        <f t="shared" si="467"/>
        <v>9278237369.232605</v>
      </c>
      <c r="AU505" s="225">
        <f t="shared" si="467"/>
        <v>9350895169.8802338</v>
      </c>
      <c r="AV505" s="225">
        <f t="shared" si="467"/>
        <v>9421061536.6966972</v>
      </c>
      <c r="AW505" s="225">
        <f t="shared" si="467"/>
        <v>9488374727.9216309</v>
      </c>
      <c r="AX505" s="225">
        <f t="shared" si="467"/>
        <v>9552762891.0577793</v>
      </c>
      <c r="AY505" s="225">
        <f t="shared" si="467"/>
        <v>9614443411.8917999</v>
      </c>
      <c r="AZ505" s="225">
        <f t="shared" si="467"/>
        <v>9673574455.1785679</v>
      </c>
      <c r="BA505" s="225">
        <f t="shared" si="467"/>
        <v>9729949839.4673042</v>
      </c>
      <c r="BB505" s="225">
        <f t="shared" si="467"/>
        <v>9783216813.9986324</v>
      </c>
      <c r="BC505" s="225">
        <f t="shared" si="467"/>
        <v>9833276312.7398529</v>
      </c>
      <c r="BD505" s="225">
        <f t="shared" si="467"/>
        <v>9880294123.6724758</v>
      </c>
      <c r="BE505" s="225">
        <f t="shared" si="467"/>
        <v>9924419831.3223248</v>
      </c>
      <c r="BF505" s="225">
        <f t="shared" si="467"/>
        <v>9965520550.8883076</v>
      </c>
      <c r="BG505" s="225">
        <f t="shared" si="467"/>
        <v>10003337182.805567</v>
      </c>
      <c r="BH505" s="225">
        <f t="shared" si="467"/>
        <v>10037813898.255604</v>
      </c>
      <c r="BI505" s="225">
        <f t="shared" si="467"/>
        <v>10069118907.93478</v>
      </c>
      <c r="BJ505" s="225">
        <f t="shared" si="467"/>
        <v>10091091840.261297</v>
      </c>
      <c r="BK505" s="225">
        <f t="shared" si="467"/>
        <v>10105265375.954348</v>
      </c>
      <c r="BL505" s="225">
        <f t="shared" si="467"/>
        <v>10119457517.515421</v>
      </c>
      <c r="BM505" s="225">
        <f t="shared" si="467"/>
        <v>10133668283.930452</v>
      </c>
      <c r="BN505" s="225">
        <f t="shared" si="467"/>
        <v>10147897695.637775</v>
      </c>
    </row>
    <row r="506" spans="2:67" hidden="1" outlineLevel="1">
      <c r="D506">
        <v>5</v>
      </c>
      <c r="E506" s="51" t="str">
        <v>Llamadas salientes a móvil</v>
      </c>
      <c r="J506" s="51" t="str">
        <v>Minutos</v>
      </c>
      <c r="P506" s="224"/>
      <c r="Q506" s="224"/>
      <c r="R506" s="224"/>
      <c r="S506" s="225">
        <f t="shared" ref="S506:BN506" si="468">S305</f>
        <v>6825181411.5711222</v>
      </c>
      <c r="T506" s="225">
        <f t="shared" si="468"/>
        <v>7095475488.2029209</v>
      </c>
      <c r="U506" s="225">
        <f t="shared" si="468"/>
        <v>7610906133.2271271</v>
      </c>
      <c r="V506" s="225">
        <f t="shared" si="468"/>
        <v>7659523588.7987413</v>
      </c>
      <c r="W506" s="225">
        <f t="shared" si="468"/>
        <v>8438070417.2602425</v>
      </c>
      <c r="X506" s="225">
        <f t="shared" si="468"/>
        <v>9478750601.3193016</v>
      </c>
      <c r="Y506" s="225">
        <f t="shared" si="468"/>
        <v>10630483476.091694</v>
      </c>
      <c r="Z506" s="225">
        <f t="shared" si="468"/>
        <v>11708437663.005522</v>
      </c>
      <c r="AA506" s="225">
        <f t="shared" si="468"/>
        <v>12631148634.025949</v>
      </c>
      <c r="AB506" s="225">
        <f t="shared" si="468"/>
        <v>13471102406.718529</v>
      </c>
      <c r="AC506" s="225">
        <f t="shared" si="468"/>
        <v>14203316458.486692</v>
      </c>
      <c r="AD506" s="225">
        <f t="shared" si="468"/>
        <v>14873073214.495077</v>
      </c>
      <c r="AE506" s="225">
        <f t="shared" si="468"/>
        <v>15413046578.116564</v>
      </c>
      <c r="AF506" s="225">
        <f t="shared" si="468"/>
        <v>15940516323.72402</v>
      </c>
      <c r="AG506" s="225">
        <f t="shared" si="468"/>
        <v>16456404069.098728</v>
      </c>
      <c r="AH506" s="225">
        <f t="shared" si="468"/>
        <v>16650815812.283363</v>
      </c>
      <c r="AI506" s="225">
        <f t="shared" si="468"/>
        <v>16752901648.722141</v>
      </c>
      <c r="AJ506" s="225">
        <f t="shared" si="468"/>
        <v>16851271584.368467</v>
      </c>
      <c r="AK506" s="225">
        <f t="shared" si="468"/>
        <v>16945866295.64295</v>
      </c>
      <c r="AL506" s="225">
        <f t="shared" si="468"/>
        <v>17036280634.08489</v>
      </c>
      <c r="AM506" s="225">
        <f t="shared" si="468"/>
        <v>17122067761.921282</v>
      </c>
      <c r="AN506" s="225">
        <f t="shared" si="468"/>
        <v>17203097659.419327</v>
      </c>
      <c r="AO506" s="225">
        <f t="shared" si="468"/>
        <v>17279452794.073936</v>
      </c>
      <c r="AP506" s="225">
        <f t="shared" si="468"/>
        <v>17351417376.20113</v>
      </c>
      <c r="AQ506" s="225">
        <f t="shared" si="468"/>
        <v>17419046317.160297</v>
      </c>
      <c r="AR506" s="225">
        <f t="shared" si="468"/>
        <v>17481846012.473667</v>
      </c>
      <c r="AS506" s="225">
        <f t="shared" si="468"/>
        <v>17539544781.883411</v>
      </c>
      <c r="AT506" s="225">
        <f t="shared" si="468"/>
        <v>17592246714.783703</v>
      </c>
      <c r="AU506" s="225">
        <f t="shared" si="468"/>
        <v>17639993199.121174</v>
      </c>
      <c r="AV506" s="225">
        <f t="shared" si="468"/>
        <v>17682723548.852951</v>
      </c>
      <c r="AW506" s="225">
        <f t="shared" si="468"/>
        <v>17720408693.423115</v>
      </c>
      <c r="AX506" s="225">
        <f t="shared" si="468"/>
        <v>17753149191.698112</v>
      </c>
      <c r="AY506" s="225">
        <f t="shared" si="468"/>
        <v>17781091863.141731</v>
      </c>
      <c r="AZ506" s="225">
        <f t="shared" si="468"/>
        <v>17804312959.93325</v>
      </c>
      <c r="BA506" s="225">
        <f t="shared" si="468"/>
        <v>17822790324.374199</v>
      </c>
      <c r="BB506" s="225">
        <f t="shared" si="468"/>
        <v>17836515717.897854</v>
      </c>
      <c r="BC506" s="225">
        <f t="shared" si="468"/>
        <v>17845582040.528145</v>
      </c>
      <c r="BD506" s="225">
        <f t="shared" si="468"/>
        <v>17850132111.36079</v>
      </c>
      <c r="BE506" s="225">
        <f t="shared" si="468"/>
        <v>17850264396.386879</v>
      </c>
      <c r="BF506" s="225">
        <f t="shared" si="468"/>
        <v>17845987423.248333</v>
      </c>
      <c r="BG506" s="225">
        <f t="shared" si="468"/>
        <v>17837291655.57901</v>
      </c>
      <c r="BH506" s="225">
        <f t="shared" si="468"/>
        <v>17824233234.886845</v>
      </c>
      <c r="BI506" s="225">
        <f t="shared" si="468"/>
        <v>17806918851.983215</v>
      </c>
      <c r="BJ506" s="225">
        <f t="shared" si="468"/>
        <v>17791829200.57935</v>
      </c>
      <c r="BK506" s="225">
        <f t="shared" si="468"/>
        <v>17781076978.062027</v>
      </c>
      <c r="BL506" s="225">
        <f t="shared" si="468"/>
        <v>17770322164.203342</v>
      </c>
      <c r="BM506" s="225">
        <f t="shared" si="468"/>
        <v>17759564778.382202</v>
      </c>
      <c r="BN506" s="225">
        <f t="shared" si="468"/>
        <v>17748804839.970856</v>
      </c>
    </row>
    <row r="507" spans="2:67" hidden="1" outlineLevel="1">
      <c r="D507">
        <v>6</v>
      </c>
      <c r="E507" s="51" t="str">
        <v>Llamadas salientes a internacional</v>
      </c>
      <c r="J507" s="51" t="str">
        <v>Minutos</v>
      </c>
      <c r="P507" s="224"/>
      <c r="Q507" s="224"/>
      <c r="R507" s="224"/>
      <c r="S507" s="225">
        <f t="shared" ref="S507:BN507" si="469">S303</f>
        <v>2804525230</v>
      </c>
      <c r="T507" s="225">
        <f t="shared" si="469"/>
        <v>3173872067</v>
      </c>
      <c r="U507" s="225">
        <f t="shared" si="469"/>
        <v>3096156324</v>
      </c>
      <c r="V507" s="225">
        <f t="shared" si="469"/>
        <v>3125405339.0000005</v>
      </c>
      <c r="W507" s="225">
        <f t="shared" si="469"/>
        <v>3507238642</v>
      </c>
      <c r="X507" s="225">
        <f t="shared" si="469"/>
        <v>3734898969.0357313</v>
      </c>
      <c r="Y507" s="225">
        <f t="shared" si="469"/>
        <v>3682796267.3148837</v>
      </c>
      <c r="Z507" s="225">
        <f t="shared" si="469"/>
        <v>3648901933.697289</v>
      </c>
      <c r="AA507" s="225">
        <f t="shared" si="469"/>
        <v>3632681841.223805</v>
      </c>
      <c r="AB507" s="225">
        <f t="shared" si="469"/>
        <v>3633832474.9437542</v>
      </c>
      <c r="AC507" s="225">
        <f t="shared" si="469"/>
        <v>3633859485.4084949</v>
      </c>
      <c r="AD507" s="225">
        <f t="shared" si="469"/>
        <v>3632785325.7938795</v>
      </c>
      <c r="AE507" s="225">
        <f t="shared" si="469"/>
        <v>3630759942.9005098</v>
      </c>
      <c r="AF507" s="225">
        <f t="shared" si="469"/>
        <v>3627821925.8244662</v>
      </c>
      <c r="AG507" s="225">
        <f t="shared" si="469"/>
        <v>3623692844.0366406</v>
      </c>
      <c r="AH507" s="225">
        <f t="shared" si="469"/>
        <v>3662473145.247169</v>
      </c>
      <c r="AI507" s="225">
        <f t="shared" si="469"/>
        <v>3701902924.1629524</v>
      </c>
      <c r="AJ507" s="225">
        <f t="shared" si="469"/>
        <v>3740639812.7448816</v>
      </c>
      <c r="AK507" s="225">
        <f t="shared" si="469"/>
        <v>3778789361.8088479</v>
      </c>
      <c r="AL507" s="225">
        <f t="shared" si="469"/>
        <v>3816017833.2764363</v>
      </c>
      <c r="AM507" s="225">
        <f t="shared" si="469"/>
        <v>3851936151.7482862</v>
      </c>
      <c r="AN507" s="225">
        <f t="shared" si="469"/>
        <v>3886535150.2338538</v>
      </c>
      <c r="AO507" s="225">
        <f t="shared" si="469"/>
        <v>3920068337.0122218</v>
      </c>
      <c r="AP507" s="225">
        <f t="shared" si="469"/>
        <v>3953032909.5276923</v>
      </c>
      <c r="AQ507" s="225">
        <f t="shared" si="469"/>
        <v>3985609021.5029225</v>
      </c>
      <c r="AR507" s="225">
        <f t="shared" si="469"/>
        <v>4017224649.0017056</v>
      </c>
      <c r="AS507" s="225">
        <f t="shared" si="469"/>
        <v>4047528819.2581267</v>
      </c>
      <c r="AT507" s="225">
        <f t="shared" si="469"/>
        <v>4076668334.5455117</v>
      </c>
      <c r="AU507" s="225">
        <f t="shared" si="469"/>
        <v>4104757130.1223178</v>
      </c>
      <c r="AV507" s="225">
        <f t="shared" si="469"/>
        <v>4131737073.8534045</v>
      </c>
      <c r="AW507" s="225">
        <f t="shared" si="469"/>
        <v>4157477759.708693</v>
      </c>
      <c r="AX507" s="225">
        <f t="shared" si="469"/>
        <v>4181958077.525002</v>
      </c>
      <c r="AY507" s="225">
        <f t="shared" si="469"/>
        <v>4205262467.9550447</v>
      </c>
      <c r="AZ507" s="225">
        <f t="shared" si="469"/>
        <v>4227451056.768084</v>
      </c>
      <c r="BA507" s="225">
        <f t="shared" si="469"/>
        <v>4248449110.6326919</v>
      </c>
      <c r="BB507" s="225">
        <f t="shared" si="469"/>
        <v>4268129912.6735191</v>
      </c>
      <c r="BC507" s="225">
        <f t="shared" si="469"/>
        <v>4286461974.6506977</v>
      </c>
      <c r="BD507" s="225">
        <f t="shared" si="469"/>
        <v>4303510862.9051123</v>
      </c>
      <c r="BE507" s="225">
        <f t="shared" si="469"/>
        <v>4319334430.0904837</v>
      </c>
      <c r="BF507" s="225">
        <f t="shared" si="469"/>
        <v>4333885425.2149172</v>
      </c>
      <c r="BG507" s="225">
        <f t="shared" si="469"/>
        <v>4347070576.0128632</v>
      </c>
      <c r="BH507" s="225">
        <f t="shared" si="469"/>
        <v>4358872275.1549253</v>
      </c>
      <c r="BI507" s="225">
        <f t="shared" si="469"/>
        <v>4369355380.9623966</v>
      </c>
      <c r="BJ507" s="225">
        <f t="shared" si="469"/>
        <v>4376588136.4996099</v>
      </c>
      <c r="BK507" s="225">
        <f t="shared" si="469"/>
        <v>4381210120.9297304</v>
      </c>
      <c r="BL507" s="225">
        <f t="shared" si="469"/>
        <v>4385838659.0040665</v>
      </c>
      <c r="BM507" s="225">
        <f t="shared" si="469"/>
        <v>4390473760.0152178</v>
      </c>
      <c r="BN507" s="225">
        <f t="shared" si="469"/>
        <v>4395115433.268961</v>
      </c>
    </row>
    <row r="508" spans="2:67" hidden="1" outlineLevel="1">
      <c r="D508">
        <v>7</v>
      </c>
      <c r="E508" s="51" t="str">
        <v>Llamadas salientes a números no geográficos</v>
      </c>
      <c r="J508" s="51" t="str">
        <v>Minutos</v>
      </c>
      <c r="P508" s="224"/>
      <c r="Q508" s="224"/>
      <c r="R508" s="224"/>
      <c r="S508" s="225">
        <f t="shared" ref="S508:BN508" si="470">S304</f>
        <v>395105593.76644474</v>
      </c>
      <c r="T508" s="225">
        <f t="shared" si="470"/>
        <v>361968736.27338809</v>
      </c>
      <c r="U508" s="225">
        <f t="shared" si="470"/>
        <v>332396322.09787714</v>
      </c>
      <c r="V508" s="225">
        <f t="shared" si="470"/>
        <v>296795377.00005269</v>
      </c>
      <c r="W508" s="225">
        <f t="shared" si="470"/>
        <v>282859619.06484365</v>
      </c>
      <c r="X508" s="225">
        <f t="shared" si="470"/>
        <v>274600226.49660903</v>
      </c>
      <c r="Y508" s="225">
        <f t="shared" si="470"/>
        <v>270769490.02629322</v>
      </c>
      <c r="Z508" s="225">
        <f t="shared" si="470"/>
        <v>268277483.74566656</v>
      </c>
      <c r="AA508" s="225">
        <f t="shared" si="470"/>
        <v>267084937.14562702</v>
      </c>
      <c r="AB508" s="225">
        <f t="shared" si="470"/>
        <v>267169534.95743722</v>
      </c>
      <c r="AC508" s="225">
        <f t="shared" si="470"/>
        <v>267171520.84240949</v>
      </c>
      <c r="AD508" s="225">
        <f t="shared" si="470"/>
        <v>267092545.62088084</v>
      </c>
      <c r="AE508" s="225">
        <f t="shared" si="470"/>
        <v>266943633.80134496</v>
      </c>
      <c r="AF508" s="225">
        <f t="shared" si="470"/>
        <v>266727622.56215996</v>
      </c>
      <c r="AG508" s="225">
        <f t="shared" si="470"/>
        <v>266424040.91147533</v>
      </c>
      <c r="AH508" s="225">
        <f t="shared" si="470"/>
        <v>269275277.20576447</v>
      </c>
      <c r="AI508" s="225">
        <f t="shared" si="470"/>
        <v>272174264.91888613</v>
      </c>
      <c r="AJ508" s="225">
        <f t="shared" si="470"/>
        <v>275022309.39520514</v>
      </c>
      <c r="AK508" s="225">
        <f t="shared" si="470"/>
        <v>277827171.0261513</v>
      </c>
      <c r="AL508" s="225">
        <f t="shared" si="470"/>
        <v>280564312.45403886</v>
      </c>
      <c r="AM508" s="225">
        <f t="shared" si="470"/>
        <v>283205127.76645249</v>
      </c>
      <c r="AN508" s="225">
        <f t="shared" si="470"/>
        <v>285748942.98058814</v>
      </c>
      <c r="AO508" s="225">
        <f t="shared" si="470"/>
        <v>288214396.73471481</v>
      </c>
      <c r="AP508" s="225">
        <f t="shared" si="470"/>
        <v>290638044.37663454</v>
      </c>
      <c r="AQ508" s="225">
        <f t="shared" si="470"/>
        <v>293033131.31230247</v>
      </c>
      <c r="AR508" s="225">
        <f t="shared" si="470"/>
        <v>295357600.74078608</v>
      </c>
      <c r="AS508" s="225">
        <f t="shared" si="470"/>
        <v>297585648.16193318</v>
      </c>
      <c r="AT508" s="225">
        <f t="shared" si="470"/>
        <v>299728066.88979048</v>
      </c>
      <c r="AU508" s="225">
        <f t="shared" si="470"/>
        <v>301793233.76347423</v>
      </c>
      <c r="AV508" s="225">
        <f t="shared" si="470"/>
        <v>303776874.74569201</v>
      </c>
      <c r="AW508" s="225">
        <f t="shared" si="470"/>
        <v>305669402.02009505</v>
      </c>
      <c r="AX508" s="225">
        <f t="shared" si="470"/>
        <v>307469263.5083974</v>
      </c>
      <c r="AY508" s="225">
        <f t="shared" si="470"/>
        <v>309182667.52374279</v>
      </c>
      <c r="AZ508" s="225">
        <f t="shared" si="470"/>
        <v>310814034.68098444</v>
      </c>
      <c r="BA508" s="225">
        <f t="shared" si="470"/>
        <v>312357870.37641102</v>
      </c>
      <c r="BB508" s="225">
        <f t="shared" si="470"/>
        <v>313804858.0306558</v>
      </c>
      <c r="BC508" s="225">
        <f t="shared" si="470"/>
        <v>315152682.54018533</v>
      </c>
      <c r="BD508" s="225">
        <f t="shared" si="470"/>
        <v>316406164.52590722</v>
      </c>
      <c r="BE508" s="225">
        <f t="shared" si="470"/>
        <v>317569557.47685748</v>
      </c>
      <c r="BF508" s="225">
        <f t="shared" si="470"/>
        <v>318639387.36785239</v>
      </c>
      <c r="BG508" s="225">
        <f t="shared" si="470"/>
        <v>319608796.56085199</v>
      </c>
      <c r="BH508" s="225">
        <f t="shared" si="470"/>
        <v>320476490.51571465</v>
      </c>
      <c r="BI508" s="225">
        <f t="shared" si="470"/>
        <v>321247237.79776567</v>
      </c>
      <c r="BJ508" s="225">
        <f t="shared" si="470"/>
        <v>321779010.22994637</v>
      </c>
      <c r="BK508" s="225">
        <f t="shared" si="470"/>
        <v>322118831.46256799</v>
      </c>
      <c r="BL508" s="225">
        <f t="shared" si="470"/>
        <v>322459134.53745657</v>
      </c>
      <c r="BM508" s="225">
        <f t="shared" si="470"/>
        <v>322799920.13782996</v>
      </c>
      <c r="BN508" s="225">
        <f t="shared" si="470"/>
        <v>323141188.9478749</v>
      </c>
    </row>
    <row r="509" spans="2:67" hidden="1" outlineLevel="1">
      <c r="D509">
        <v>8</v>
      </c>
      <c r="E509" s="51" t="str">
        <v>Fixed Service8</v>
      </c>
      <c r="J509" s="51" t="str">
        <v>Fixed Unit8</v>
      </c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  <c r="AA509" s="224"/>
      <c r="AB509" s="224"/>
      <c r="AC509" s="224"/>
      <c r="AD509" s="224"/>
      <c r="AE509" s="224"/>
      <c r="AF509" s="224"/>
      <c r="AG509" s="224"/>
      <c r="AH509" s="224"/>
      <c r="AI509" s="224"/>
      <c r="AJ509" s="224"/>
      <c r="AK509" s="224"/>
      <c r="AL509" s="224"/>
      <c r="AM509" s="224"/>
      <c r="AN509" s="224"/>
      <c r="AO509" s="224"/>
      <c r="AP509" s="224"/>
      <c r="AQ509" s="224"/>
      <c r="AR509" s="224"/>
      <c r="AS509" s="224"/>
      <c r="AT509" s="224"/>
      <c r="AU509" s="224"/>
      <c r="AV509" s="224"/>
      <c r="AW509" s="224"/>
      <c r="AX509" s="224"/>
      <c r="AY509" s="224"/>
      <c r="AZ509" s="224"/>
      <c r="BA509" s="224"/>
      <c r="BB509" s="224"/>
      <c r="BC509" s="224"/>
      <c r="BD509" s="224"/>
      <c r="BE509" s="224"/>
      <c r="BF509" s="224"/>
      <c r="BG509" s="224"/>
      <c r="BH509" s="224"/>
      <c r="BI509" s="224"/>
      <c r="BJ509" s="224"/>
      <c r="BK509" s="224"/>
      <c r="BL509" s="224"/>
      <c r="BM509" s="224"/>
      <c r="BN509" s="224"/>
    </row>
    <row r="510" spans="2:67" hidden="1" outlineLevel="1">
      <c r="D510">
        <v>9</v>
      </c>
      <c r="E510" s="51" t="str">
        <v>Llamadas entrantes Local de otros operadores fijos</v>
      </c>
      <c r="J510" s="51" t="str">
        <v>Minutos</v>
      </c>
      <c r="P510" s="224"/>
      <c r="Q510" s="224"/>
      <c r="R510" s="224"/>
      <c r="S510" s="225">
        <f t="shared" ref="S510:BN510" si="471">S355</f>
        <v>15184420688.571976</v>
      </c>
      <c r="T510" s="225">
        <f t="shared" si="471"/>
        <v>22520654015.643681</v>
      </c>
      <c r="U510" s="225">
        <f t="shared" si="471"/>
        <v>25216020274.666138</v>
      </c>
      <c r="V510" s="225">
        <f t="shared" si="471"/>
        <v>24000981889.166485</v>
      </c>
      <c r="W510" s="225">
        <f t="shared" si="471"/>
        <v>22419391483.797142</v>
      </c>
      <c r="X510" s="225">
        <f t="shared" si="471"/>
        <v>21153169021.599854</v>
      </c>
      <c r="Y510" s="225">
        <f t="shared" si="471"/>
        <v>20397463385.042519</v>
      </c>
      <c r="Z510" s="225">
        <f t="shared" si="471"/>
        <v>19817350226.586979</v>
      </c>
      <c r="AA510" s="225">
        <f t="shared" si="471"/>
        <v>19416439779.638256</v>
      </c>
      <c r="AB510" s="225">
        <f t="shared" si="471"/>
        <v>19163840973.831039</v>
      </c>
      <c r="AC510" s="225">
        <f t="shared" si="471"/>
        <v>18944408177.295338</v>
      </c>
      <c r="AD510" s="225">
        <f t="shared" si="471"/>
        <v>18742517085.451828</v>
      </c>
      <c r="AE510" s="225">
        <f t="shared" si="471"/>
        <v>18574585082.004829</v>
      </c>
      <c r="AF510" s="225">
        <f t="shared" si="471"/>
        <v>18407894382.832848</v>
      </c>
      <c r="AG510" s="225">
        <f t="shared" si="471"/>
        <v>18239332616.197979</v>
      </c>
      <c r="AH510" s="225">
        <f t="shared" si="471"/>
        <v>18425945262.66124</v>
      </c>
      <c r="AI510" s="225">
        <f t="shared" si="471"/>
        <v>18642272853.096439</v>
      </c>
      <c r="AJ510" s="225">
        <f t="shared" si="471"/>
        <v>18856011968.854771</v>
      </c>
      <c r="AK510" s="225">
        <f t="shared" si="471"/>
        <v>19067615325.149178</v>
      </c>
      <c r="AL510" s="225">
        <f t="shared" si="471"/>
        <v>19274952400.826252</v>
      </c>
      <c r="AM510" s="225">
        <f t="shared" si="471"/>
        <v>19475605130.378605</v>
      </c>
      <c r="AN510" s="225">
        <f t="shared" si="471"/>
        <v>19669474209.358562</v>
      </c>
      <c r="AO510" s="225">
        <f t="shared" si="471"/>
        <v>19858065446.684639</v>
      </c>
      <c r="AP510" s="225">
        <f t="shared" si="471"/>
        <v>20044367347.744335</v>
      </c>
      <c r="AQ510" s="225">
        <f t="shared" si="471"/>
        <v>20229462572.965496</v>
      </c>
      <c r="AR510" s="225">
        <f t="shared" si="471"/>
        <v>20409894788.289913</v>
      </c>
      <c r="AS510" s="225">
        <f t="shared" si="471"/>
        <v>20583533423.129879</v>
      </c>
      <c r="AT510" s="225">
        <f t="shared" si="471"/>
        <v>20751257507.355267</v>
      </c>
      <c r="AU510" s="225">
        <f t="shared" si="471"/>
        <v>20913760434.490635</v>
      </c>
      <c r="AV510" s="225">
        <f t="shared" si="471"/>
        <v>21070691141.069916</v>
      </c>
      <c r="AW510" s="225">
        <f t="shared" si="471"/>
        <v>21221240572.94611</v>
      </c>
      <c r="AX510" s="225">
        <f t="shared" si="471"/>
        <v>21365248028.294746</v>
      </c>
      <c r="AY510" s="225">
        <f t="shared" si="471"/>
        <v>21503199701.665268</v>
      </c>
      <c r="AZ510" s="225">
        <f t="shared" si="471"/>
        <v>21635449336.708157</v>
      </c>
      <c r="BA510" s="225">
        <f t="shared" si="471"/>
        <v>21761535797.950356</v>
      </c>
      <c r="BB510" s="225">
        <f t="shared" si="471"/>
        <v>21880670140.083355</v>
      </c>
      <c r="BC510" s="225">
        <f t="shared" si="471"/>
        <v>21992630796.803879</v>
      </c>
      <c r="BD510" s="225">
        <f t="shared" si="471"/>
        <v>22097788561.502853</v>
      </c>
      <c r="BE510" s="225">
        <f t="shared" si="471"/>
        <v>22196477987.704937</v>
      </c>
      <c r="BF510" s="225">
        <f t="shared" si="471"/>
        <v>22288401871.683113</v>
      </c>
      <c r="BG510" s="225">
        <f t="shared" si="471"/>
        <v>22372980723.866631</v>
      </c>
      <c r="BH510" s="225">
        <f t="shared" si="471"/>
        <v>22450089680.216892</v>
      </c>
      <c r="BI510" s="225">
        <f t="shared" si="471"/>
        <v>22520104952.651833</v>
      </c>
      <c r="BJ510" s="225">
        <f t="shared" si="471"/>
        <v>22569248551.673264</v>
      </c>
      <c r="BK510" s="225">
        <f t="shared" si="471"/>
        <v>22600948396.940372</v>
      </c>
      <c r="BL510" s="225">
        <f t="shared" si="471"/>
        <v>22632689855.19313</v>
      </c>
      <c r="BM510" s="225">
        <f t="shared" si="471"/>
        <v>22664472968.894562</v>
      </c>
      <c r="BN510" s="225">
        <f t="shared" si="471"/>
        <v>22696297783.756058</v>
      </c>
    </row>
    <row r="511" spans="2:67" hidden="1" outlineLevel="1">
      <c r="D511">
        <v>10</v>
      </c>
      <c r="E511" s="51" t="str">
        <v>Llamadas entrantes Larga Distancia de otros operadores fijos</v>
      </c>
      <c r="J511" s="51" t="str">
        <v>Minutos</v>
      </c>
      <c r="P511" s="224"/>
      <c r="Q511" s="224"/>
      <c r="R511" s="224"/>
      <c r="S511" s="225">
        <f t="shared" ref="S511:BN511" si="472">S356</f>
        <v>4005457823.4890599</v>
      </c>
      <c r="T511" s="225">
        <f t="shared" si="472"/>
        <v>7149974869.2382002</v>
      </c>
      <c r="U511" s="225">
        <f t="shared" si="472"/>
        <v>9069100524.0648193</v>
      </c>
      <c r="V511" s="225">
        <f t="shared" si="472"/>
        <v>9787505814.1227875</v>
      </c>
      <c r="W511" s="225">
        <f t="shared" si="472"/>
        <v>10024088216.663111</v>
      </c>
      <c r="X511" s="225">
        <f t="shared" si="472"/>
        <v>9457938788.7377701</v>
      </c>
      <c r="Y511" s="225">
        <f t="shared" si="472"/>
        <v>9120050047.5489197</v>
      </c>
      <c r="Z511" s="225">
        <f t="shared" si="472"/>
        <v>8860671666.1058693</v>
      </c>
      <c r="AA511" s="225">
        <f t="shared" si="472"/>
        <v>8681417840.6797752</v>
      </c>
      <c r="AB511" s="225">
        <f t="shared" si="472"/>
        <v>8568476652.482707</v>
      </c>
      <c r="AC511" s="225">
        <f t="shared" si="472"/>
        <v>8470364546.6437654</v>
      </c>
      <c r="AD511" s="225">
        <f t="shared" si="472"/>
        <v>8380095632.9553471</v>
      </c>
      <c r="AE511" s="225">
        <f t="shared" si="472"/>
        <v>8305010400.6835299</v>
      </c>
      <c r="AF511" s="225">
        <f t="shared" si="472"/>
        <v>8230480176.4977036</v>
      </c>
      <c r="AG511" s="225">
        <f t="shared" si="472"/>
        <v>8155113366.4785442</v>
      </c>
      <c r="AH511" s="225">
        <f t="shared" si="472"/>
        <v>8238551029.442975</v>
      </c>
      <c r="AI511" s="225">
        <f t="shared" si="472"/>
        <v>8335274745.2399817</v>
      </c>
      <c r="AJ511" s="225">
        <f t="shared" si="472"/>
        <v>8430841110.3334112</v>
      </c>
      <c r="AK511" s="225">
        <f t="shared" si="472"/>
        <v>8525452541.3336716</v>
      </c>
      <c r="AL511" s="225">
        <f t="shared" si="472"/>
        <v>8618156446.2846165</v>
      </c>
      <c r="AM511" s="225">
        <f t="shared" si="472"/>
        <v>8707871667.2976704</v>
      </c>
      <c r="AN511" s="225">
        <f t="shared" si="472"/>
        <v>8794553803.6787052</v>
      </c>
      <c r="AO511" s="225">
        <f t="shared" si="472"/>
        <v>8878876128.0028305</v>
      </c>
      <c r="AP511" s="225">
        <f t="shared" si="472"/>
        <v>8962174851.4540939</v>
      </c>
      <c r="AQ511" s="225">
        <f t="shared" si="472"/>
        <v>9044934049.777607</v>
      </c>
      <c r="AR511" s="225">
        <f t="shared" si="472"/>
        <v>9125608337.6969299</v>
      </c>
      <c r="AS511" s="225">
        <f t="shared" si="472"/>
        <v>9203245101.1530094</v>
      </c>
      <c r="AT511" s="225">
        <f t="shared" si="472"/>
        <v>9278237369.232605</v>
      </c>
      <c r="AU511" s="225">
        <f t="shared" si="472"/>
        <v>9350895169.8802338</v>
      </c>
      <c r="AV511" s="225">
        <f t="shared" si="472"/>
        <v>9421061536.6966972</v>
      </c>
      <c r="AW511" s="225">
        <f t="shared" si="472"/>
        <v>9488374727.9216309</v>
      </c>
      <c r="AX511" s="225">
        <f t="shared" si="472"/>
        <v>9552762891.0577793</v>
      </c>
      <c r="AY511" s="225">
        <f t="shared" si="472"/>
        <v>9614443411.8917999</v>
      </c>
      <c r="AZ511" s="225">
        <f t="shared" si="472"/>
        <v>9673574455.1785679</v>
      </c>
      <c r="BA511" s="225">
        <f t="shared" si="472"/>
        <v>9729949839.4673042</v>
      </c>
      <c r="BB511" s="225">
        <f t="shared" si="472"/>
        <v>9783216813.9986324</v>
      </c>
      <c r="BC511" s="225">
        <f t="shared" si="472"/>
        <v>9833276312.7398529</v>
      </c>
      <c r="BD511" s="225">
        <f t="shared" si="472"/>
        <v>9880294123.6724758</v>
      </c>
      <c r="BE511" s="225">
        <f t="shared" si="472"/>
        <v>9924419831.3223248</v>
      </c>
      <c r="BF511" s="225">
        <f t="shared" si="472"/>
        <v>9965520550.8883076</v>
      </c>
      <c r="BG511" s="225">
        <f t="shared" si="472"/>
        <v>10003337182.805567</v>
      </c>
      <c r="BH511" s="225">
        <f t="shared" si="472"/>
        <v>10037813898.255604</v>
      </c>
      <c r="BI511" s="225">
        <f t="shared" si="472"/>
        <v>10069118907.93478</v>
      </c>
      <c r="BJ511" s="225">
        <f t="shared" si="472"/>
        <v>10091091840.261297</v>
      </c>
      <c r="BK511" s="225">
        <f t="shared" si="472"/>
        <v>10105265375.954348</v>
      </c>
      <c r="BL511" s="225">
        <f t="shared" si="472"/>
        <v>10119457517.515421</v>
      </c>
      <c r="BM511" s="225">
        <f t="shared" si="472"/>
        <v>10133668283.930452</v>
      </c>
      <c r="BN511" s="225">
        <f t="shared" si="472"/>
        <v>10147897695.637775</v>
      </c>
    </row>
    <row r="512" spans="2:67" hidden="1" outlineLevel="1">
      <c r="D512">
        <v>11</v>
      </c>
      <c r="E512" s="51" t="str">
        <v>Llamadas entrantes de móvil</v>
      </c>
      <c r="J512" s="51" t="str">
        <v>Minutos</v>
      </c>
      <c r="P512" s="224"/>
      <c r="Q512" s="224"/>
      <c r="R512" s="224"/>
      <c r="S512" s="225">
        <f t="shared" ref="S512:BN512" si="473">S334</f>
        <v>9019753709.4811478</v>
      </c>
      <c r="T512" s="225">
        <f t="shared" si="473"/>
        <v>12647993621.761959</v>
      </c>
      <c r="U512" s="225">
        <f t="shared" si="473"/>
        <v>14594584899.097015</v>
      </c>
      <c r="V512" s="225">
        <f t="shared" si="473"/>
        <v>5942708071.371419</v>
      </c>
      <c r="W512" s="225">
        <f t="shared" si="473"/>
        <v>6934759508.1352043</v>
      </c>
      <c r="X512" s="225">
        <f t="shared" si="473"/>
        <v>7951447873.0462484</v>
      </c>
      <c r="Y512" s="225">
        <f t="shared" si="473"/>
        <v>9068911458.7668324</v>
      </c>
      <c r="Z512" s="225">
        <f t="shared" si="473"/>
        <v>10147656744.250891</v>
      </c>
      <c r="AA512" s="225">
        <f t="shared" si="473"/>
        <v>11094558548.177603</v>
      </c>
      <c r="AB512" s="225">
        <f t="shared" si="473"/>
        <v>11970314812.284222</v>
      </c>
      <c r="AC512" s="225">
        <f t="shared" si="473"/>
        <v>12751181452.769356</v>
      </c>
      <c r="AD512" s="225">
        <f t="shared" si="473"/>
        <v>13480547551.715675</v>
      </c>
      <c r="AE512" s="225">
        <f t="shared" si="473"/>
        <v>14079900069.600672</v>
      </c>
      <c r="AF512" s="225">
        <f t="shared" si="473"/>
        <v>14675573436.029997</v>
      </c>
      <c r="AG512" s="225">
        <f t="shared" si="473"/>
        <v>15268704425.962578</v>
      </c>
      <c r="AH512" s="225">
        <f t="shared" si="473"/>
        <v>15453171357.287619</v>
      </c>
      <c r="AI512" s="225">
        <f t="shared" si="473"/>
        <v>15530772338.766008</v>
      </c>
      <c r="AJ512" s="225">
        <f t="shared" si="473"/>
        <v>15604992618.566082</v>
      </c>
      <c r="AK512" s="225">
        <f t="shared" si="473"/>
        <v>15675658515.805416</v>
      </c>
      <c r="AL512" s="225">
        <f t="shared" si="473"/>
        <v>15742633562.216499</v>
      </c>
      <c r="AM512" s="225">
        <f t="shared" si="473"/>
        <v>15805776831.942654</v>
      </c>
      <c r="AN512" s="225">
        <f t="shared" si="473"/>
        <v>15864935380.145967</v>
      </c>
      <c r="AO512" s="225">
        <f t="shared" si="473"/>
        <v>15919952035.533596</v>
      </c>
      <c r="AP512" s="225">
        <f t="shared" si="473"/>
        <v>15970680919.371977</v>
      </c>
      <c r="AQ512" s="225">
        <f t="shared" si="473"/>
        <v>16017026110.945625</v>
      </c>
      <c r="AR512" s="225">
        <f t="shared" si="473"/>
        <v>16058965289.289425</v>
      </c>
      <c r="AS512" s="225">
        <f t="shared" si="473"/>
        <v>16096509020.540709</v>
      </c>
      <c r="AT512" s="225">
        <f t="shared" si="473"/>
        <v>16129635247.887793</v>
      </c>
      <c r="AU512" s="225">
        <f t="shared" si="473"/>
        <v>16158285626.441092</v>
      </c>
      <c r="AV512" s="225">
        <f t="shared" si="473"/>
        <v>16182442193.767128</v>
      </c>
      <c r="AW512" s="225">
        <f t="shared" si="473"/>
        <v>16202183667.589039</v>
      </c>
      <c r="AX512" s="225">
        <f t="shared" si="473"/>
        <v>16217635685.883577</v>
      </c>
      <c r="AY512" s="225">
        <f t="shared" si="473"/>
        <v>16228884626.823429</v>
      </c>
      <c r="AZ512" s="225">
        <f t="shared" si="473"/>
        <v>16235960901.072607</v>
      </c>
      <c r="BA512" s="225">
        <f t="shared" si="473"/>
        <v>16238899773.114473</v>
      </c>
      <c r="BB512" s="225">
        <f t="shared" si="473"/>
        <v>16237792937.209578</v>
      </c>
      <c r="BC512" s="225">
        <f t="shared" si="473"/>
        <v>16232762564.320833</v>
      </c>
      <c r="BD512" s="225">
        <f t="shared" si="473"/>
        <v>16223906094.045977</v>
      </c>
      <c r="BE512" s="225">
        <f t="shared" si="473"/>
        <v>16211279592.951229</v>
      </c>
      <c r="BF512" s="225">
        <f t="shared" si="473"/>
        <v>16194925160.49003</v>
      </c>
      <c r="BG512" s="225">
        <f t="shared" si="473"/>
        <v>16174900349.091669</v>
      </c>
      <c r="BH512" s="225">
        <f t="shared" si="473"/>
        <v>16151273475.437849</v>
      </c>
      <c r="BI512" s="225">
        <f t="shared" si="473"/>
        <v>16124103808.955175</v>
      </c>
      <c r="BJ512" s="225">
        <f t="shared" si="473"/>
        <v>16101970392.775129</v>
      </c>
      <c r="BK512" s="225">
        <f t="shared" si="473"/>
        <v>16086639229.541481</v>
      </c>
      <c r="BL512" s="225">
        <f t="shared" si="473"/>
        <v>16071322663.562721</v>
      </c>
      <c r="BM512" s="225">
        <f t="shared" si="473"/>
        <v>16056020680.940376</v>
      </c>
      <c r="BN512" s="225">
        <f t="shared" si="473"/>
        <v>16040733267.7892</v>
      </c>
    </row>
    <row r="513" spans="4:66" hidden="1" outlineLevel="1">
      <c r="D513">
        <v>12</v>
      </c>
      <c r="E513" s="51" t="str">
        <v>Llamadas entrantes de internacional</v>
      </c>
      <c r="J513" s="51" t="str">
        <v>Minutos</v>
      </c>
      <c r="P513" s="224"/>
      <c r="Q513" s="224"/>
      <c r="R513" s="224"/>
      <c r="S513" s="225">
        <f t="shared" ref="S513:BN513" si="474">S333</f>
        <v>16712193544</v>
      </c>
      <c r="T513" s="225">
        <f t="shared" si="474"/>
        <v>14959564746</v>
      </c>
      <c r="U513" s="225">
        <f t="shared" si="474"/>
        <v>14228291998</v>
      </c>
      <c r="V513" s="225">
        <f t="shared" si="474"/>
        <v>14875302613</v>
      </c>
      <c r="W513" s="225">
        <f t="shared" si="474"/>
        <v>18103635581</v>
      </c>
      <c r="X513" s="225">
        <f t="shared" si="474"/>
        <v>23462166380.947029</v>
      </c>
      <c r="Y513" s="225">
        <f t="shared" si="474"/>
        <v>26451296710.470806</v>
      </c>
      <c r="Z513" s="225">
        <f t="shared" si="474"/>
        <v>29424479205.798939</v>
      </c>
      <c r="AA513" s="225">
        <f t="shared" si="474"/>
        <v>32290486603.782703</v>
      </c>
      <c r="AB513" s="225">
        <f t="shared" si="474"/>
        <v>34951291971.621979</v>
      </c>
      <c r="AC513" s="225">
        <f t="shared" si="474"/>
        <v>37307084030.332542</v>
      </c>
      <c r="AD513" s="225">
        <f t="shared" si="474"/>
        <v>39262055267.146149</v>
      </c>
      <c r="AE513" s="225">
        <f t="shared" si="474"/>
        <v>40730540361.695198</v>
      </c>
      <c r="AF513" s="225">
        <f t="shared" si="474"/>
        <v>41642991843.646301</v>
      </c>
      <c r="AG513" s="225">
        <f t="shared" si="474"/>
        <v>41951239318.589691</v>
      </c>
      <c r="AH513" s="225">
        <f t="shared" si="474"/>
        <v>41951239318.589691</v>
      </c>
      <c r="AI513" s="225">
        <f t="shared" si="474"/>
        <v>41951239318.589691</v>
      </c>
      <c r="AJ513" s="225">
        <f t="shared" si="474"/>
        <v>41951239318.589691</v>
      </c>
      <c r="AK513" s="225">
        <f t="shared" si="474"/>
        <v>41951239318.589691</v>
      </c>
      <c r="AL513" s="225">
        <f t="shared" si="474"/>
        <v>41951239318.589691</v>
      </c>
      <c r="AM513" s="225">
        <f t="shared" si="474"/>
        <v>41951239318.589691</v>
      </c>
      <c r="AN513" s="225">
        <f t="shared" si="474"/>
        <v>41951239318.589691</v>
      </c>
      <c r="AO513" s="225">
        <f t="shared" si="474"/>
        <v>41951239318.589691</v>
      </c>
      <c r="AP513" s="225">
        <f t="shared" si="474"/>
        <v>41951239318.589691</v>
      </c>
      <c r="AQ513" s="225">
        <f t="shared" si="474"/>
        <v>41951239318.589691</v>
      </c>
      <c r="AR513" s="225">
        <f t="shared" si="474"/>
        <v>41951239318.589691</v>
      </c>
      <c r="AS513" s="225">
        <f t="shared" si="474"/>
        <v>41951239318.589691</v>
      </c>
      <c r="AT513" s="225">
        <f t="shared" si="474"/>
        <v>41951239318.589691</v>
      </c>
      <c r="AU513" s="225">
        <f t="shared" si="474"/>
        <v>41951239318.589691</v>
      </c>
      <c r="AV513" s="225">
        <f t="shared" si="474"/>
        <v>41951239318.589691</v>
      </c>
      <c r="AW513" s="225">
        <f t="shared" si="474"/>
        <v>41951239318.589691</v>
      </c>
      <c r="AX513" s="225">
        <f t="shared" si="474"/>
        <v>41951239318.589691</v>
      </c>
      <c r="AY513" s="225">
        <f t="shared" si="474"/>
        <v>41951239318.589691</v>
      </c>
      <c r="AZ513" s="225">
        <f t="shared" si="474"/>
        <v>41951239318.589691</v>
      </c>
      <c r="BA513" s="225">
        <f t="shared" si="474"/>
        <v>41951239318.589691</v>
      </c>
      <c r="BB513" s="225">
        <f t="shared" si="474"/>
        <v>41951239318.589691</v>
      </c>
      <c r="BC513" s="225">
        <f t="shared" si="474"/>
        <v>41951239318.589691</v>
      </c>
      <c r="BD513" s="225">
        <f t="shared" si="474"/>
        <v>41951239318.589691</v>
      </c>
      <c r="BE513" s="225">
        <f t="shared" si="474"/>
        <v>41951239318.589691</v>
      </c>
      <c r="BF513" s="225">
        <f t="shared" si="474"/>
        <v>41951239318.589691</v>
      </c>
      <c r="BG513" s="225">
        <f t="shared" si="474"/>
        <v>41951239318.589691</v>
      </c>
      <c r="BH513" s="225">
        <f t="shared" si="474"/>
        <v>41951239318.589691</v>
      </c>
      <c r="BI513" s="225">
        <f t="shared" si="474"/>
        <v>41951239318.589691</v>
      </c>
      <c r="BJ513" s="225">
        <f t="shared" si="474"/>
        <v>41951239318.589691</v>
      </c>
      <c r="BK513" s="225">
        <f t="shared" si="474"/>
        <v>41951239318.589691</v>
      </c>
      <c r="BL513" s="225">
        <f t="shared" si="474"/>
        <v>41951239318.589691</v>
      </c>
      <c r="BM513" s="225">
        <f t="shared" si="474"/>
        <v>41951239318.589691</v>
      </c>
      <c r="BN513" s="225">
        <f t="shared" si="474"/>
        <v>41951239318.589691</v>
      </c>
    </row>
    <row r="514" spans="4:66" hidden="1" outlineLevel="1">
      <c r="D514">
        <v>13</v>
      </c>
      <c r="E514" s="51" t="str">
        <v>Llamadas entrantes de números no geográficos</v>
      </c>
      <c r="J514" s="51" t="str">
        <v>Minutos</v>
      </c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4"/>
      <c r="BN514" s="224"/>
    </row>
    <row r="515" spans="4:66" hidden="1" outlineLevel="1">
      <c r="D515">
        <v>14</v>
      </c>
      <c r="E515" s="51" t="str">
        <v>Fixed Service14</v>
      </c>
      <c r="J515" s="51" t="str">
        <v>Fixed Unit14</v>
      </c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  <c r="AA515" s="224"/>
      <c r="AB515" s="224"/>
      <c r="AC515" s="224"/>
      <c r="AD515" s="224"/>
      <c r="AE515" s="224"/>
      <c r="AF515" s="224"/>
      <c r="AG515" s="224"/>
      <c r="AH515" s="224"/>
      <c r="AI515" s="224"/>
      <c r="AJ515" s="224"/>
      <c r="AK515" s="224"/>
      <c r="AL515" s="224"/>
      <c r="AM515" s="224"/>
      <c r="AN515" s="224"/>
      <c r="AO515" s="224"/>
      <c r="AP515" s="224"/>
      <c r="AQ515" s="224"/>
      <c r="AR515" s="224"/>
      <c r="AS515" s="224"/>
      <c r="AT515" s="224"/>
      <c r="AU515" s="224"/>
      <c r="AV515" s="224"/>
      <c r="AW515" s="224"/>
      <c r="AX515" s="224"/>
      <c r="AY515" s="224"/>
      <c r="AZ515" s="224"/>
      <c r="BA515" s="224"/>
      <c r="BB515" s="224"/>
      <c r="BC515" s="224"/>
      <c r="BD515" s="224"/>
      <c r="BE515" s="224"/>
      <c r="BF515" s="224"/>
      <c r="BG515" s="224"/>
      <c r="BH515" s="224"/>
      <c r="BI515" s="224"/>
      <c r="BJ515" s="224"/>
      <c r="BK515" s="224"/>
      <c r="BL515" s="224"/>
      <c r="BM515" s="224"/>
      <c r="BN515" s="224"/>
    </row>
    <row r="516" spans="4:66" hidden="1" outlineLevel="1">
      <c r="D516">
        <v>15</v>
      </c>
      <c r="E516" s="51" t="str">
        <v>Llamadas en tránsito Local</v>
      </c>
      <c r="J516" s="51" t="str">
        <v>Minutos</v>
      </c>
      <c r="P516" s="224"/>
      <c r="Q516" s="224"/>
      <c r="R516" s="224"/>
      <c r="S516" s="225">
        <f t="shared" ref="S516:BN516" si="475">S367</f>
        <v>32433307640.750088</v>
      </c>
      <c r="T516" s="225">
        <f t="shared" si="475"/>
        <v>46481487182.347809</v>
      </c>
      <c r="U516" s="225">
        <f t="shared" si="475"/>
        <v>54125332250.246422</v>
      </c>
      <c r="V516" s="225">
        <f t="shared" si="475"/>
        <v>48000084691.347771</v>
      </c>
      <c r="W516" s="225">
        <f t="shared" si="475"/>
        <v>49275962220.59182</v>
      </c>
      <c r="X516" s="225">
        <f t="shared" si="475"/>
        <v>50393478741.97448</v>
      </c>
      <c r="Y516" s="225">
        <f t="shared" si="475"/>
        <v>52457237843.595116</v>
      </c>
      <c r="Z516" s="225">
        <f t="shared" si="475"/>
        <v>54613595739.780136</v>
      </c>
      <c r="AA516" s="225">
        <f t="shared" si="475"/>
        <v>56626311015.629272</v>
      </c>
      <c r="AB516" s="225">
        <f t="shared" si="475"/>
        <v>58629644691.840652</v>
      </c>
      <c r="AC516" s="225">
        <f t="shared" si="475"/>
        <v>60408406879.16806</v>
      </c>
      <c r="AD516" s="225">
        <f t="shared" si="475"/>
        <v>62061102932.700241</v>
      </c>
      <c r="AE516" s="225">
        <f t="shared" si="475"/>
        <v>63407197980.005646</v>
      </c>
      <c r="AF516" s="225">
        <f t="shared" si="475"/>
        <v>64737033979.603111</v>
      </c>
      <c r="AG516" s="225">
        <f t="shared" si="475"/>
        <v>66049433013.330368</v>
      </c>
      <c r="AH516" s="225">
        <f t="shared" si="475"/>
        <v>66799489337.066536</v>
      </c>
      <c r="AI516" s="225">
        <f t="shared" si="475"/>
        <v>67312794532.131523</v>
      </c>
      <c r="AJ516" s="225">
        <f t="shared" si="475"/>
        <v>67813298910.619934</v>
      </c>
      <c r="AK516" s="225">
        <f t="shared" si="475"/>
        <v>68301226074.362968</v>
      </c>
      <c r="AL516" s="225">
        <f t="shared" si="475"/>
        <v>68773190945.065887</v>
      </c>
      <c r="AM516" s="225">
        <f t="shared" si="475"/>
        <v>69225388401.134583</v>
      </c>
      <c r="AN516" s="225">
        <f t="shared" si="475"/>
        <v>69657296789.473663</v>
      </c>
      <c r="AO516" s="225">
        <f t="shared" si="475"/>
        <v>70070668595.845734</v>
      </c>
      <c r="AP516" s="225">
        <f t="shared" si="475"/>
        <v>70469389272.729156</v>
      </c>
      <c r="AQ516" s="225">
        <f t="shared" si="475"/>
        <v>70854745645.615189</v>
      </c>
      <c r="AR516" s="225">
        <f t="shared" si="475"/>
        <v>71221751745.335434</v>
      </c>
      <c r="AS516" s="225">
        <f t="shared" si="475"/>
        <v>71567407212.522949</v>
      </c>
      <c r="AT516" s="225">
        <f t="shared" si="475"/>
        <v>71892910878.432449</v>
      </c>
      <c r="AU516" s="225">
        <f t="shared" si="475"/>
        <v>72199098050.736801</v>
      </c>
      <c r="AV516" s="225">
        <f t="shared" si="475"/>
        <v>72485424552.738449</v>
      </c>
      <c r="AW516" s="225">
        <f t="shared" si="475"/>
        <v>72750952196.522049</v>
      </c>
      <c r="AX516" s="225">
        <f t="shared" si="475"/>
        <v>72995788334.536011</v>
      </c>
      <c r="AY516" s="225">
        <f t="shared" si="475"/>
        <v>73220853807.311096</v>
      </c>
      <c r="AZ516" s="225">
        <f t="shared" si="475"/>
        <v>73426732698.568665</v>
      </c>
      <c r="BA516" s="225">
        <f t="shared" si="475"/>
        <v>73612867957.218735</v>
      </c>
      <c r="BB516" s="225">
        <f t="shared" si="475"/>
        <v>73778389691.759109</v>
      </c>
      <c r="BC516" s="225">
        <f t="shared" si="475"/>
        <v>73923312850.842194</v>
      </c>
      <c r="BD516" s="225">
        <f t="shared" si="475"/>
        <v>74048424286.165268</v>
      </c>
      <c r="BE516" s="225">
        <f t="shared" si="475"/>
        <v>74154349261.184952</v>
      </c>
      <c r="BF516" s="225">
        <f t="shared" si="475"/>
        <v>74240784150.119827</v>
      </c>
      <c r="BG516" s="225">
        <f t="shared" si="475"/>
        <v>74307069234.391083</v>
      </c>
      <c r="BH516" s="225">
        <f t="shared" si="475"/>
        <v>74353215387.811539</v>
      </c>
      <c r="BI516" s="225">
        <f t="shared" si="475"/>
        <v>74379915297.432159</v>
      </c>
      <c r="BJ516" s="225">
        <f t="shared" si="475"/>
        <v>74390499340.257767</v>
      </c>
      <c r="BK516" s="225">
        <f t="shared" si="475"/>
        <v>74394512289.035736</v>
      </c>
      <c r="BL516" s="225">
        <f t="shared" si="475"/>
        <v>74398603377.633606</v>
      </c>
      <c r="BM516" s="225">
        <f t="shared" si="475"/>
        <v>74402772653.779175</v>
      </c>
      <c r="BN516" s="225">
        <f t="shared" si="475"/>
        <v>74407020169.448776</v>
      </c>
    </row>
    <row r="517" spans="4:66" hidden="1" outlineLevel="1">
      <c r="D517">
        <v>16</v>
      </c>
      <c r="E517" s="51" t="str">
        <v>Llamadas en tránsito Larga Distancia</v>
      </c>
      <c r="J517" s="51" t="str">
        <v>Minutos</v>
      </c>
      <c r="P517" s="224"/>
      <c r="Q517" s="224"/>
      <c r="R517" s="224"/>
      <c r="S517" s="225">
        <f t="shared" ref="S517:BN517" si="476">S368</f>
        <v>3603700848.9722314</v>
      </c>
      <c r="T517" s="225">
        <f t="shared" si="476"/>
        <v>5164609686.9275331</v>
      </c>
      <c r="U517" s="225">
        <f t="shared" si="476"/>
        <v>6013925805.5829344</v>
      </c>
      <c r="V517" s="225">
        <f t="shared" si="476"/>
        <v>5333342743.4830847</v>
      </c>
      <c r="W517" s="225">
        <f t="shared" si="476"/>
        <v>5475106913.3990898</v>
      </c>
      <c r="X517" s="225">
        <f t="shared" si="476"/>
        <v>5599275415.7749405</v>
      </c>
      <c r="Y517" s="225">
        <f t="shared" si="476"/>
        <v>5828581982.6216784</v>
      </c>
      <c r="Z517" s="225">
        <f t="shared" si="476"/>
        <v>6068177304.4200134</v>
      </c>
      <c r="AA517" s="225">
        <f t="shared" si="476"/>
        <v>6291812335.0699177</v>
      </c>
      <c r="AB517" s="225">
        <f t="shared" si="476"/>
        <v>6514404965.7600708</v>
      </c>
      <c r="AC517" s="225">
        <f t="shared" si="476"/>
        <v>6712045208.7964497</v>
      </c>
      <c r="AD517" s="225">
        <f t="shared" si="476"/>
        <v>6895678103.633359</v>
      </c>
      <c r="AE517" s="225">
        <f t="shared" si="476"/>
        <v>7045244220.0006256</v>
      </c>
      <c r="AF517" s="225">
        <f t="shared" si="476"/>
        <v>7193003775.5114546</v>
      </c>
      <c r="AG517" s="225">
        <f t="shared" si="476"/>
        <v>7338825890.370039</v>
      </c>
      <c r="AH517" s="225">
        <f t="shared" si="476"/>
        <v>7422165481.8962793</v>
      </c>
      <c r="AI517" s="225">
        <f t="shared" si="476"/>
        <v>7479199392.4590559</v>
      </c>
      <c r="AJ517" s="225">
        <f t="shared" si="476"/>
        <v>7534810990.0688791</v>
      </c>
      <c r="AK517" s="225">
        <f t="shared" si="476"/>
        <v>7589025119.373662</v>
      </c>
      <c r="AL517" s="225">
        <f t="shared" si="476"/>
        <v>7641465660.5628738</v>
      </c>
      <c r="AM517" s="225">
        <f t="shared" si="476"/>
        <v>7691709822.3482847</v>
      </c>
      <c r="AN517" s="225">
        <f t="shared" si="476"/>
        <v>7739699643.2748499</v>
      </c>
      <c r="AO517" s="225">
        <f t="shared" si="476"/>
        <v>7785629843.9828577</v>
      </c>
      <c r="AP517" s="225">
        <f t="shared" si="476"/>
        <v>7829932141.4143496</v>
      </c>
      <c r="AQ517" s="225">
        <f t="shared" si="476"/>
        <v>7872749516.1794634</v>
      </c>
      <c r="AR517" s="225">
        <f t="shared" si="476"/>
        <v>7913527971.7039347</v>
      </c>
      <c r="AS517" s="225">
        <f t="shared" si="476"/>
        <v>7951934134.7247696</v>
      </c>
      <c r="AT517" s="225">
        <f t="shared" si="476"/>
        <v>7988101208.7147141</v>
      </c>
      <c r="AU517" s="225">
        <f t="shared" si="476"/>
        <v>8022122005.6374207</v>
      </c>
      <c r="AV517" s="225">
        <f t="shared" si="476"/>
        <v>8053936061.4153805</v>
      </c>
      <c r="AW517" s="225">
        <f t="shared" si="476"/>
        <v>8083439132.9468918</v>
      </c>
      <c r="AX517" s="225">
        <f t="shared" si="476"/>
        <v>8110643148.2817774</v>
      </c>
      <c r="AY517" s="225">
        <f t="shared" si="476"/>
        <v>8135650423.034564</v>
      </c>
      <c r="AZ517" s="225">
        <f t="shared" si="476"/>
        <v>8158525855.3965158</v>
      </c>
      <c r="BA517" s="225">
        <f t="shared" si="476"/>
        <v>8179207550.8020792</v>
      </c>
      <c r="BB517" s="225">
        <f t="shared" si="476"/>
        <v>8197598854.6398983</v>
      </c>
      <c r="BC517" s="225">
        <f t="shared" si="476"/>
        <v>8213701427.8713531</v>
      </c>
      <c r="BD517" s="225">
        <f t="shared" si="476"/>
        <v>8227602698.4628048</v>
      </c>
      <c r="BE517" s="225">
        <f t="shared" si="476"/>
        <v>8239372140.1316586</v>
      </c>
      <c r="BF517" s="225">
        <f t="shared" si="476"/>
        <v>8248976016.6799784</v>
      </c>
      <c r="BG517" s="225">
        <f t="shared" si="476"/>
        <v>8256341026.0434523</v>
      </c>
      <c r="BH517" s="225">
        <f t="shared" si="476"/>
        <v>8261468376.4235029</v>
      </c>
      <c r="BI517" s="225">
        <f t="shared" si="476"/>
        <v>8264435033.0480156</v>
      </c>
      <c r="BJ517" s="225">
        <f t="shared" si="476"/>
        <v>8265611037.8064156</v>
      </c>
      <c r="BK517" s="225">
        <f t="shared" si="476"/>
        <v>8266056921.0039682</v>
      </c>
      <c r="BL517" s="225">
        <f t="shared" si="476"/>
        <v>8266511486.4037323</v>
      </c>
      <c r="BM517" s="225">
        <f t="shared" si="476"/>
        <v>8266974739.308795</v>
      </c>
      <c r="BN517" s="225">
        <f t="shared" si="476"/>
        <v>8267446685.4943066</v>
      </c>
    </row>
    <row r="518" spans="4:66" hidden="1" outlineLevel="1">
      <c r="D518">
        <v>17</v>
      </c>
      <c r="E518" s="51" t="str">
        <v>Fixed Service17</v>
      </c>
      <c r="J518" s="51" t="str">
        <v>Fixed Unit17</v>
      </c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  <c r="AA518" s="224"/>
      <c r="AB518" s="224"/>
      <c r="AC518" s="224"/>
      <c r="AD518" s="224"/>
      <c r="AE518" s="224"/>
      <c r="AF518" s="224"/>
      <c r="AG518" s="224"/>
      <c r="AH518" s="224"/>
      <c r="AI518" s="224"/>
      <c r="AJ518" s="224"/>
      <c r="AK518" s="224"/>
      <c r="AL518" s="224"/>
      <c r="AM518" s="224"/>
      <c r="AN518" s="224"/>
      <c r="AO518" s="224"/>
      <c r="AP518" s="224"/>
      <c r="AQ518" s="224"/>
      <c r="AR518" s="224"/>
      <c r="AS518" s="224"/>
      <c r="AT518" s="224"/>
      <c r="AU518" s="224"/>
      <c r="AV518" s="224"/>
      <c r="AW518" s="224"/>
      <c r="AX518" s="224"/>
      <c r="AY518" s="224"/>
      <c r="AZ518" s="224"/>
      <c r="BA518" s="224"/>
      <c r="BB518" s="224"/>
      <c r="BC518" s="224"/>
      <c r="BD518" s="224"/>
      <c r="BE518" s="224"/>
      <c r="BF518" s="224"/>
      <c r="BG518" s="224"/>
      <c r="BH518" s="224"/>
      <c r="BI518" s="224"/>
      <c r="BJ518" s="224"/>
      <c r="BK518" s="224"/>
      <c r="BL518" s="224"/>
      <c r="BM518" s="224"/>
      <c r="BN518" s="224"/>
    </row>
    <row r="519" spans="4:66" hidden="1" outlineLevel="1">
      <c r="D519">
        <v>18</v>
      </c>
      <c r="E519" s="51" t="str">
        <v>SMS on-net</v>
      </c>
      <c r="J519" s="51" t="str">
        <v>SMS</v>
      </c>
      <c r="P519" s="224"/>
      <c r="Q519" s="224"/>
      <c r="R519" s="224"/>
      <c r="S519" s="225">
        <f t="shared" ref="S519:BN519" si="477">S425</f>
        <v>171682906.56827587</v>
      </c>
      <c r="T519" s="225">
        <f t="shared" si="477"/>
        <v>262483755.67927819</v>
      </c>
      <c r="U519" s="225">
        <f t="shared" si="477"/>
        <v>303880332.19106621</v>
      </c>
      <c r="V519" s="225">
        <f t="shared" si="477"/>
        <v>364764283.41210353</v>
      </c>
      <c r="W519" s="225">
        <f t="shared" si="477"/>
        <v>481353974.62085116</v>
      </c>
      <c r="X519" s="225">
        <f t="shared" si="477"/>
        <v>513140789.32926369</v>
      </c>
      <c r="Y519" s="225">
        <f t="shared" si="477"/>
        <v>544985600.80951595</v>
      </c>
      <c r="Z519" s="225">
        <f t="shared" si="477"/>
        <v>575775541.32068753</v>
      </c>
      <c r="AA519" s="225">
        <f t="shared" si="477"/>
        <v>602651697.9499861</v>
      </c>
      <c r="AB519" s="225">
        <f t="shared" si="477"/>
        <v>628444621.53689253</v>
      </c>
      <c r="AC519" s="225">
        <f t="shared" si="477"/>
        <v>653270265.90138292</v>
      </c>
      <c r="AD519" s="225">
        <f t="shared" si="477"/>
        <v>677226817.25474238</v>
      </c>
      <c r="AE519" s="225">
        <f t="shared" si="477"/>
        <v>700402018.53588772</v>
      </c>
      <c r="AF519" s="225">
        <f t="shared" si="477"/>
        <v>722876486.77218688</v>
      </c>
      <c r="AG519" s="225">
        <f t="shared" si="477"/>
        <v>744718956.30673707</v>
      </c>
      <c r="AH519" s="225">
        <f t="shared" si="477"/>
        <v>753716184.67248511</v>
      </c>
      <c r="AI519" s="225">
        <f t="shared" si="477"/>
        <v>757501111.03707552</v>
      </c>
      <c r="AJ519" s="225">
        <f t="shared" si="477"/>
        <v>761121146.35687137</v>
      </c>
      <c r="AK519" s="225">
        <f t="shared" si="477"/>
        <v>764567819.4844923</v>
      </c>
      <c r="AL519" s="225">
        <f t="shared" si="477"/>
        <v>767834474.2883569</v>
      </c>
      <c r="AM519" s="225">
        <f t="shared" si="477"/>
        <v>770914237.22150373</v>
      </c>
      <c r="AN519" s="225">
        <f t="shared" si="477"/>
        <v>773799648.52068925</v>
      </c>
      <c r="AO519" s="225">
        <f t="shared" si="477"/>
        <v>776483042.28067935</v>
      </c>
      <c r="AP519" s="225">
        <f t="shared" si="477"/>
        <v>778957303.38186908</v>
      </c>
      <c r="AQ519" s="225">
        <f t="shared" si="477"/>
        <v>781217753.36738837</v>
      </c>
      <c r="AR519" s="225">
        <f t="shared" si="477"/>
        <v>783263303.54985487</v>
      </c>
      <c r="AS519" s="225">
        <f t="shared" si="477"/>
        <v>785094469.28424275</v>
      </c>
      <c r="AT519" s="225">
        <f t="shared" si="477"/>
        <v>786710174.76704395</v>
      </c>
      <c r="AU519" s="225">
        <f t="shared" si="477"/>
        <v>788107574.27251387</v>
      </c>
      <c r="AV519" s="225">
        <f t="shared" si="477"/>
        <v>789285791.69719648</v>
      </c>
      <c r="AW519" s="225">
        <f t="shared" si="477"/>
        <v>790248666.43564618</v>
      </c>
      <c r="AX519" s="225">
        <f t="shared" si="477"/>
        <v>791002326.38059676</v>
      </c>
      <c r="AY519" s="225">
        <f t="shared" si="477"/>
        <v>791550984.55895782</v>
      </c>
      <c r="AZ519" s="225">
        <f t="shared" si="477"/>
        <v>791896124.22676265</v>
      </c>
      <c r="BA519" s="225">
        <f t="shared" si="477"/>
        <v>792039465.38123691</v>
      </c>
      <c r="BB519" s="225">
        <f t="shared" si="477"/>
        <v>791985480.33726048</v>
      </c>
      <c r="BC519" s="225">
        <f t="shared" si="477"/>
        <v>791740127.88671672</v>
      </c>
      <c r="BD519" s="225">
        <f t="shared" si="477"/>
        <v>791308160.56875348</v>
      </c>
      <c r="BE519" s="225">
        <f t="shared" si="477"/>
        <v>790692312.98570013</v>
      </c>
      <c r="BF519" s="225">
        <f t="shared" si="477"/>
        <v>789894638.50502944</v>
      </c>
      <c r="BG519" s="225">
        <f t="shared" si="477"/>
        <v>788917944.20086384</v>
      </c>
      <c r="BH519" s="225">
        <f t="shared" si="477"/>
        <v>787765562.16520488</v>
      </c>
      <c r="BI519" s="225">
        <f t="shared" si="477"/>
        <v>786440383.21735823</v>
      </c>
      <c r="BJ519" s="225">
        <f t="shared" si="477"/>
        <v>785360843.3862592</v>
      </c>
      <c r="BK519" s="225">
        <f t="shared" si="477"/>
        <v>784613078.05111265</v>
      </c>
      <c r="BL519" s="225">
        <f t="shared" si="477"/>
        <v>783866024.6855036</v>
      </c>
      <c r="BM519" s="225">
        <f t="shared" si="477"/>
        <v>783119682.61154497</v>
      </c>
      <c r="BN519" s="225">
        <f t="shared" si="477"/>
        <v>782374051.15199447</v>
      </c>
    </row>
    <row r="520" spans="4:66" hidden="1" outlineLevel="1">
      <c r="D520">
        <v>19</v>
      </c>
      <c r="E520" s="51" t="str">
        <v>SMS salientes</v>
      </c>
      <c r="J520" s="51" t="str">
        <v>SMS</v>
      </c>
      <c r="P520" s="224"/>
      <c r="Q520" s="224"/>
      <c r="R520" s="224"/>
      <c r="S520" s="225">
        <f t="shared" ref="S520:BN520" si="478">S426</f>
        <v>77991644.871724144</v>
      </c>
      <c r="T520" s="225">
        <f t="shared" si="478"/>
        <v>135682919.17985749</v>
      </c>
      <c r="U520" s="225">
        <f t="shared" si="478"/>
        <v>206943595.3989338</v>
      </c>
      <c r="V520" s="225">
        <f t="shared" si="478"/>
        <v>264858272.31789652</v>
      </c>
      <c r="W520" s="225">
        <f t="shared" si="478"/>
        <v>356558499.71914887</v>
      </c>
      <c r="X520" s="225">
        <f t="shared" si="478"/>
        <v>380104288.39204705</v>
      </c>
      <c r="Y520" s="225">
        <f t="shared" si="478"/>
        <v>403693037.63667846</v>
      </c>
      <c r="Z520" s="225">
        <f t="shared" si="478"/>
        <v>426500400.97828698</v>
      </c>
      <c r="AA520" s="225">
        <f t="shared" si="478"/>
        <v>446408665.14813775</v>
      </c>
      <c r="AB520" s="225">
        <f t="shared" si="478"/>
        <v>465514534.47177219</v>
      </c>
      <c r="AC520" s="225">
        <f t="shared" si="478"/>
        <v>483903900.66769087</v>
      </c>
      <c r="AD520" s="225">
        <f t="shared" si="478"/>
        <v>501649494.26277202</v>
      </c>
      <c r="AE520" s="225">
        <f t="shared" si="478"/>
        <v>518816310.02658343</v>
      </c>
      <c r="AF520" s="225">
        <f t="shared" si="478"/>
        <v>535464064.27569389</v>
      </c>
      <c r="AG520" s="225">
        <f t="shared" si="478"/>
        <v>551643671.33832371</v>
      </c>
      <c r="AH520" s="225">
        <f t="shared" si="478"/>
        <v>558308284.94258142</v>
      </c>
      <c r="AI520" s="225">
        <f t="shared" si="478"/>
        <v>561111934.10153735</v>
      </c>
      <c r="AJ520" s="225">
        <f t="shared" si="478"/>
        <v>563793441.74583042</v>
      </c>
      <c r="AK520" s="225">
        <f t="shared" si="478"/>
        <v>566346532.95147574</v>
      </c>
      <c r="AL520" s="225">
        <f t="shared" si="478"/>
        <v>568766277.25063467</v>
      </c>
      <c r="AM520" s="225">
        <f t="shared" si="478"/>
        <v>571047583.12703967</v>
      </c>
      <c r="AN520" s="225">
        <f t="shared" si="478"/>
        <v>573184924.83013999</v>
      </c>
      <c r="AO520" s="225">
        <f t="shared" si="478"/>
        <v>575172623.91161418</v>
      </c>
      <c r="AP520" s="225">
        <f t="shared" si="478"/>
        <v>577005409.91249549</v>
      </c>
      <c r="AQ520" s="225">
        <f t="shared" si="478"/>
        <v>578679817.30917645</v>
      </c>
      <c r="AR520" s="225">
        <f t="shared" si="478"/>
        <v>580195039.6665591</v>
      </c>
      <c r="AS520" s="225">
        <f t="shared" si="478"/>
        <v>581551458.72906864</v>
      </c>
      <c r="AT520" s="225">
        <f t="shared" si="478"/>
        <v>582748277.60521758</v>
      </c>
      <c r="AU520" s="225">
        <f t="shared" si="478"/>
        <v>583783388.35001016</v>
      </c>
      <c r="AV520" s="225">
        <f t="shared" si="478"/>
        <v>584656141.99792325</v>
      </c>
      <c r="AW520" s="225">
        <f t="shared" si="478"/>
        <v>585369382.54492295</v>
      </c>
      <c r="AX520" s="225">
        <f t="shared" si="478"/>
        <v>585927649.17081237</v>
      </c>
      <c r="AY520" s="225">
        <f t="shared" si="478"/>
        <v>586334062.63626492</v>
      </c>
      <c r="AZ520" s="225">
        <f t="shared" si="478"/>
        <v>586589721.64945376</v>
      </c>
      <c r="BA520" s="225">
        <f t="shared" si="478"/>
        <v>586695900.28239751</v>
      </c>
      <c r="BB520" s="225">
        <f t="shared" si="478"/>
        <v>586655911.36093354</v>
      </c>
      <c r="BC520" s="225">
        <f t="shared" si="478"/>
        <v>586474168.80497527</v>
      </c>
      <c r="BD520" s="225">
        <f t="shared" si="478"/>
        <v>586154193.01389134</v>
      </c>
      <c r="BE520" s="225">
        <f t="shared" si="478"/>
        <v>585698009.61903691</v>
      </c>
      <c r="BF520" s="225">
        <f t="shared" si="478"/>
        <v>585107139.63335502</v>
      </c>
      <c r="BG520" s="225">
        <f t="shared" si="478"/>
        <v>584383662.37101007</v>
      </c>
      <c r="BH520" s="225">
        <f t="shared" si="478"/>
        <v>583530046.04829991</v>
      </c>
      <c r="BI520" s="225">
        <f t="shared" si="478"/>
        <v>582548432.01285779</v>
      </c>
      <c r="BJ520" s="225">
        <f t="shared" si="478"/>
        <v>581748772.87871039</v>
      </c>
      <c r="BK520" s="225">
        <f t="shared" si="478"/>
        <v>581194872.63045371</v>
      </c>
      <c r="BL520" s="225">
        <f t="shared" si="478"/>
        <v>580641499.76703954</v>
      </c>
      <c r="BM520" s="225">
        <f t="shared" si="478"/>
        <v>580088653.78632939</v>
      </c>
      <c r="BN520" s="225">
        <f t="shared" si="478"/>
        <v>579536334.18666244</v>
      </c>
    </row>
    <row r="521" spans="4:66" hidden="1" outlineLevel="1">
      <c r="D521">
        <v>20</v>
      </c>
      <c r="E521" s="51" t="str">
        <v>SMS entrantes</v>
      </c>
      <c r="J521" s="51" t="str">
        <v>SMS</v>
      </c>
      <c r="P521" s="224"/>
      <c r="Q521" s="224"/>
      <c r="R521" s="224"/>
      <c r="S521" s="225">
        <f t="shared" ref="S521:BN521" si="479">S427</f>
        <v>77991644.871724144</v>
      </c>
      <c r="T521" s="225">
        <f t="shared" si="479"/>
        <v>135682919.17985749</v>
      </c>
      <c r="U521" s="225">
        <f t="shared" si="479"/>
        <v>206943595.3989338</v>
      </c>
      <c r="V521" s="225">
        <f t="shared" si="479"/>
        <v>264858272.31789652</v>
      </c>
      <c r="W521" s="225">
        <f t="shared" si="479"/>
        <v>356558499.71914887</v>
      </c>
      <c r="X521" s="225">
        <f t="shared" si="479"/>
        <v>380104288.39204705</v>
      </c>
      <c r="Y521" s="225">
        <f t="shared" si="479"/>
        <v>403693037.63667846</v>
      </c>
      <c r="Z521" s="225">
        <f t="shared" si="479"/>
        <v>426500400.97828698</v>
      </c>
      <c r="AA521" s="225">
        <f t="shared" si="479"/>
        <v>446408665.14813775</v>
      </c>
      <c r="AB521" s="225">
        <f t="shared" si="479"/>
        <v>465514534.47177219</v>
      </c>
      <c r="AC521" s="225">
        <f t="shared" si="479"/>
        <v>483903900.66769087</v>
      </c>
      <c r="AD521" s="225">
        <f t="shared" si="479"/>
        <v>501649494.26277202</v>
      </c>
      <c r="AE521" s="225">
        <f t="shared" si="479"/>
        <v>518816310.02658343</v>
      </c>
      <c r="AF521" s="225">
        <f t="shared" si="479"/>
        <v>535464064.27569389</v>
      </c>
      <c r="AG521" s="225">
        <f t="shared" si="479"/>
        <v>551643671.33832371</v>
      </c>
      <c r="AH521" s="225">
        <f t="shared" si="479"/>
        <v>558308284.94258142</v>
      </c>
      <c r="AI521" s="225">
        <f t="shared" si="479"/>
        <v>561111934.10153735</v>
      </c>
      <c r="AJ521" s="225">
        <f t="shared" si="479"/>
        <v>563793441.74583042</v>
      </c>
      <c r="AK521" s="225">
        <f t="shared" si="479"/>
        <v>566346532.95147574</v>
      </c>
      <c r="AL521" s="225">
        <f t="shared" si="479"/>
        <v>568766277.25063467</v>
      </c>
      <c r="AM521" s="225">
        <f t="shared" si="479"/>
        <v>571047583.12703967</v>
      </c>
      <c r="AN521" s="225">
        <f t="shared" si="479"/>
        <v>573184924.83013999</v>
      </c>
      <c r="AO521" s="225">
        <f t="shared" si="479"/>
        <v>575172623.91161418</v>
      </c>
      <c r="AP521" s="225">
        <f t="shared" si="479"/>
        <v>577005409.91249549</v>
      </c>
      <c r="AQ521" s="225">
        <f t="shared" si="479"/>
        <v>578679817.30917645</v>
      </c>
      <c r="AR521" s="225">
        <f t="shared" si="479"/>
        <v>580195039.6665591</v>
      </c>
      <c r="AS521" s="225">
        <f t="shared" si="479"/>
        <v>581551458.72906864</v>
      </c>
      <c r="AT521" s="225">
        <f t="shared" si="479"/>
        <v>582748277.60521758</v>
      </c>
      <c r="AU521" s="225">
        <f t="shared" si="479"/>
        <v>583783388.35001016</v>
      </c>
      <c r="AV521" s="225">
        <f t="shared" si="479"/>
        <v>584656141.99792325</v>
      </c>
      <c r="AW521" s="225">
        <f t="shared" si="479"/>
        <v>585369382.54492295</v>
      </c>
      <c r="AX521" s="225">
        <f t="shared" si="479"/>
        <v>585927649.17081237</v>
      </c>
      <c r="AY521" s="225">
        <f t="shared" si="479"/>
        <v>586334062.63626492</v>
      </c>
      <c r="AZ521" s="225">
        <f t="shared" si="479"/>
        <v>586589721.64945376</v>
      </c>
      <c r="BA521" s="225">
        <f t="shared" si="479"/>
        <v>586695900.28239751</v>
      </c>
      <c r="BB521" s="225">
        <f t="shared" si="479"/>
        <v>586655911.36093354</v>
      </c>
      <c r="BC521" s="225">
        <f t="shared" si="479"/>
        <v>586474168.80497527</v>
      </c>
      <c r="BD521" s="225">
        <f t="shared" si="479"/>
        <v>586154193.01389134</v>
      </c>
      <c r="BE521" s="225">
        <f t="shared" si="479"/>
        <v>585698009.61903691</v>
      </c>
      <c r="BF521" s="225">
        <f t="shared" si="479"/>
        <v>585107139.63335502</v>
      </c>
      <c r="BG521" s="225">
        <f t="shared" si="479"/>
        <v>584383662.37101007</v>
      </c>
      <c r="BH521" s="225">
        <f t="shared" si="479"/>
        <v>583530046.04829991</v>
      </c>
      <c r="BI521" s="225">
        <f t="shared" si="479"/>
        <v>582548432.01285779</v>
      </c>
      <c r="BJ521" s="225">
        <f t="shared" si="479"/>
        <v>581748772.87871039</v>
      </c>
      <c r="BK521" s="225">
        <f t="shared" si="479"/>
        <v>581194872.63045371</v>
      </c>
      <c r="BL521" s="225">
        <f t="shared" si="479"/>
        <v>580641499.76703954</v>
      </c>
      <c r="BM521" s="225">
        <f t="shared" si="479"/>
        <v>580088653.78632939</v>
      </c>
      <c r="BN521" s="225">
        <f t="shared" si="479"/>
        <v>579536334.18666244</v>
      </c>
    </row>
    <row r="522" spans="4:66" hidden="1" outlineLevel="1">
      <c r="D522">
        <v>21</v>
      </c>
      <c r="E522" s="51" t="str">
        <v>Fixed Service21</v>
      </c>
      <c r="J522" s="51" t="str">
        <v>Fixed Unit21</v>
      </c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  <c r="AB522" s="224"/>
      <c r="AC522" s="224"/>
      <c r="AD522" s="224"/>
      <c r="AE522" s="224"/>
      <c r="AF522" s="224"/>
      <c r="AG522" s="224"/>
      <c r="AH522" s="224"/>
      <c r="AI522" s="224"/>
      <c r="AJ522" s="224"/>
      <c r="AK522" s="224"/>
      <c r="AL522" s="224"/>
      <c r="AM522" s="224"/>
      <c r="AN522" s="224"/>
      <c r="AO522" s="224"/>
      <c r="AP522" s="224"/>
      <c r="AQ522" s="224"/>
      <c r="AR522" s="224"/>
      <c r="AS522" s="224"/>
      <c r="AT522" s="224"/>
      <c r="AU522" s="224"/>
      <c r="AV522" s="224"/>
      <c r="AW522" s="224"/>
      <c r="AX522" s="224"/>
      <c r="AY522" s="224"/>
      <c r="AZ522" s="224"/>
      <c r="BA522" s="224"/>
      <c r="BB522" s="224"/>
      <c r="BC522" s="224"/>
      <c r="BD522" s="224"/>
      <c r="BE522" s="224"/>
      <c r="BF522" s="224"/>
      <c r="BG522" s="224"/>
      <c r="BH522" s="224"/>
      <c r="BI522" s="224"/>
      <c r="BJ522" s="224"/>
      <c r="BK522" s="224"/>
      <c r="BL522" s="224"/>
      <c r="BM522" s="224"/>
      <c r="BN522" s="224"/>
    </row>
    <row r="523" spans="4:66" hidden="1" outlineLevel="1">
      <c r="D523">
        <v>22</v>
      </c>
      <c r="E523" s="51" t="str">
        <v>Enlaces dedicados</v>
      </c>
      <c r="J523" s="51" t="str">
        <v>Mbps</v>
      </c>
      <c r="P523" s="224"/>
      <c r="Q523" s="224"/>
      <c r="R523" s="224"/>
      <c r="S523" s="225">
        <f t="shared" ref="S523:BN523" si="480">S491</f>
        <v>155539.80000000002</v>
      </c>
      <c r="T523" s="225">
        <f t="shared" ca="1" si="480"/>
        <v>183744.4</v>
      </c>
      <c r="U523" s="225">
        <f t="shared" ca="1" si="480"/>
        <v>203512.23060000001</v>
      </c>
      <c r="V523" s="225">
        <f t="shared" ca="1" si="480"/>
        <v>225398.21694389998</v>
      </c>
      <c r="W523" s="225">
        <f t="shared" ca="1" si="480"/>
        <v>252336.79611232787</v>
      </c>
      <c r="X523" s="225">
        <f t="shared" ca="1" si="480"/>
        <v>274348.89191398263</v>
      </c>
      <c r="Y523" s="225">
        <f t="shared" ca="1" si="480"/>
        <v>298323.48644794722</v>
      </c>
      <c r="Z523" s="225">
        <f t="shared" ca="1" si="480"/>
        <v>325867.47275813529</v>
      </c>
      <c r="AA523" s="225">
        <f t="shared" ca="1" si="480"/>
        <v>349291.28622126812</v>
      </c>
      <c r="AB523" s="225">
        <f t="shared" ca="1" si="480"/>
        <v>365839.79885330889</v>
      </c>
      <c r="AC523" s="225">
        <f t="shared" ca="1" si="480"/>
        <v>379723.95036635071</v>
      </c>
      <c r="AD523" s="225">
        <f t="shared" ca="1" si="480"/>
        <v>392856.9857414217</v>
      </c>
      <c r="AE523" s="225">
        <f t="shared" ca="1" si="480"/>
        <v>405462.62783442577</v>
      </c>
      <c r="AF523" s="225">
        <f t="shared" ca="1" si="480"/>
        <v>418207.83421907568</v>
      </c>
      <c r="AG523" s="225">
        <f t="shared" ca="1" si="480"/>
        <v>432024.03189910657</v>
      </c>
      <c r="AH523" s="225">
        <f t="shared" ca="1" si="480"/>
        <v>432674.01031813439</v>
      </c>
      <c r="AI523" s="225">
        <f t="shared" ca="1" si="480"/>
        <v>433003.33271710848</v>
      </c>
      <c r="AJ523" s="225">
        <f t="shared" ca="1" si="480"/>
        <v>433254.65770579927</v>
      </c>
      <c r="AK523" s="225">
        <f t="shared" ca="1" si="480"/>
        <v>433540.64821017155</v>
      </c>
      <c r="AL523" s="225">
        <f t="shared" ca="1" si="480"/>
        <v>433809.30595670303</v>
      </c>
      <c r="AM523" s="225">
        <f t="shared" ca="1" si="480"/>
        <v>434051.96456647344</v>
      </c>
      <c r="AN523" s="225">
        <f t="shared" ca="1" si="480"/>
        <v>434285.95679732342</v>
      </c>
      <c r="AO523" s="225">
        <f t="shared" ca="1" si="480"/>
        <v>434485.28351249197</v>
      </c>
      <c r="AP523" s="225">
        <f t="shared" ca="1" si="480"/>
        <v>434667.27746981976</v>
      </c>
      <c r="AQ523" s="225">
        <f t="shared" ca="1" si="480"/>
        <v>434866.6041849883</v>
      </c>
      <c r="AR523" s="225">
        <f t="shared" ca="1" si="480"/>
        <v>435083.2636579976</v>
      </c>
      <c r="AS523" s="225">
        <f t="shared" ca="1" si="480"/>
        <v>435230.59209964389</v>
      </c>
      <c r="AT523" s="225">
        <f t="shared" ca="1" si="480"/>
        <v>435369.25416236988</v>
      </c>
      <c r="AU523" s="225">
        <f t="shared" ca="1" si="480"/>
        <v>435490.58346725506</v>
      </c>
      <c r="AV523" s="225">
        <f t="shared" ca="1" si="480"/>
        <v>435568.58087753836</v>
      </c>
      <c r="AW523" s="225">
        <f t="shared" ca="1" si="480"/>
        <v>435646.57828782173</v>
      </c>
      <c r="AX523" s="225">
        <f t="shared" ca="1" si="480"/>
        <v>435698.57656134397</v>
      </c>
      <c r="AY523" s="225">
        <f t="shared" ca="1" si="480"/>
        <v>435750.57483486616</v>
      </c>
      <c r="AZ523" s="225">
        <f t="shared" ca="1" si="480"/>
        <v>435767.90759270691</v>
      </c>
      <c r="BA523" s="225">
        <f t="shared" ca="1" si="480"/>
        <v>435776.57397162728</v>
      </c>
      <c r="BB523" s="225">
        <f t="shared" ca="1" si="480"/>
        <v>435776.57397162728</v>
      </c>
      <c r="BC523" s="225">
        <f t="shared" ca="1" si="480"/>
        <v>435767.90759270691</v>
      </c>
      <c r="BD523" s="225">
        <f t="shared" ca="1" si="480"/>
        <v>435741.90845594584</v>
      </c>
      <c r="BE523" s="225">
        <f t="shared" ca="1" si="480"/>
        <v>435672.57742458285</v>
      </c>
      <c r="BF523" s="225">
        <f t="shared" ca="1" si="480"/>
        <v>435637.91190890135</v>
      </c>
      <c r="BG523" s="225">
        <f t="shared" ca="1" si="480"/>
        <v>435551.24811969767</v>
      </c>
      <c r="BH523" s="225">
        <f t="shared" ca="1" si="480"/>
        <v>435438.58519373281</v>
      </c>
      <c r="BI523" s="225">
        <f t="shared" ca="1" si="480"/>
        <v>435325.92226776801</v>
      </c>
      <c r="BJ523" s="225">
        <f t="shared" ca="1" si="480"/>
        <v>435265.25761532539</v>
      </c>
      <c r="BK523" s="225">
        <f t="shared" ca="1" si="480"/>
        <v>435187.26020504208</v>
      </c>
      <c r="BL523" s="225">
        <f t="shared" ca="1" si="480"/>
        <v>435152.59468936059</v>
      </c>
      <c r="BM523" s="225">
        <f t="shared" ca="1" si="480"/>
        <v>435083.2636579976</v>
      </c>
      <c r="BN523" s="225">
        <f t="shared" ca="1" si="480"/>
        <v>435039.93176339573</v>
      </c>
    </row>
    <row r="524" spans="4:66" hidden="1" outlineLevel="1">
      <c r="D524">
        <v>23</v>
      </c>
      <c r="E524" s="51" t="str">
        <v>xDSL propio (líneas)</v>
      </c>
      <c r="I524" s="53" t="s">
        <v>458</v>
      </c>
      <c r="J524" s="51" t="str">
        <v># lineas</v>
      </c>
      <c r="P524" s="224"/>
      <c r="Q524" s="224"/>
      <c r="R524" s="224"/>
      <c r="S524" s="225">
        <f t="shared" ref="S524:BN524" si="481">AVERAGE(S452,T452)</f>
        <v>6048598.5</v>
      </c>
      <c r="T524" s="225">
        <f t="shared" si="481"/>
        <v>8622941</v>
      </c>
      <c r="U524" s="225">
        <f t="shared" si="481"/>
        <v>10641312</v>
      </c>
      <c r="V524" s="225">
        <f t="shared" si="481"/>
        <v>12078068</v>
      </c>
      <c r="W524" s="225">
        <f t="shared" si="481"/>
        <v>13137448.925482966</v>
      </c>
      <c r="X524" s="225">
        <f t="shared" si="481"/>
        <v>14204211.857300505</v>
      </c>
      <c r="Y524" s="225">
        <f t="shared" si="481"/>
        <v>15203105.105511392</v>
      </c>
      <c r="Z524" s="225">
        <f t="shared" si="481"/>
        <v>16139614.041107444</v>
      </c>
      <c r="AA524" s="225">
        <f t="shared" si="481"/>
        <v>17019458.801633354</v>
      </c>
      <c r="AB524" s="225">
        <f t="shared" si="481"/>
        <v>17847863.094862394</v>
      </c>
      <c r="AC524" s="225">
        <f t="shared" si="481"/>
        <v>18630028.782001771</v>
      </c>
      <c r="AD524" s="225">
        <f t="shared" si="481"/>
        <v>19371629.207944199</v>
      </c>
      <c r="AE524" s="225">
        <f t="shared" si="481"/>
        <v>20077050.803203117</v>
      </c>
      <c r="AF524" s="225">
        <f t="shared" si="481"/>
        <v>20747554.357696261</v>
      </c>
      <c r="AG524" s="225">
        <f t="shared" si="481"/>
        <v>21240312.683377832</v>
      </c>
      <c r="AH524" s="225">
        <f t="shared" si="481"/>
        <v>21569317.436393455</v>
      </c>
      <c r="AI524" s="225">
        <f t="shared" si="481"/>
        <v>21892540.665408067</v>
      </c>
      <c r="AJ524" s="225">
        <f t="shared" si="481"/>
        <v>22210863.093597572</v>
      </c>
      <c r="AK524" s="225">
        <f t="shared" si="481"/>
        <v>22521499.98777099</v>
      </c>
      <c r="AL524" s="225">
        <f t="shared" si="481"/>
        <v>22821204.876373276</v>
      </c>
      <c r="AM524" s="225">
        <f t="shared" si="481"/>
        <v>23109901.269412797</v>
      </c>
      <c r="AN524" s="225">
        <f t="shared" si="481"/>
        <v>23389704.457186371</v>
      </c>
      <c r="AO524" s="225">
        <f t="shared" si="481"/>
        <v>23664763.088934802</v>
      </c>
      <c r="AP524" s="225">
        <f t="shared" si="481"/>
        <v>23936580.379554451</v>
      </c>
      <c r="AQ524" s="225">
        <f t="shared" si="481"/>
        <v>24200383.322474509</v>
      </c>
      <c r="AR524" s="225">
        <f t="shared" si="481"/>
        <v>24453243.377101053</v>
      </c>
      <c r="AS524" s="225">
        <f t="shared" si="481"/>
        <v>24696385.471572284</v>
      </c>
      <c r="AT524" s="225">
        <f t="shared" si="481"/>
        <v>24930760.289422315</v>
      </c>
      <c r="AU524" s="225">
        <f t="shared" si="481"/>
        <v>25155882.772167679</v>
      </c>
      <c r="AV524" s="225">
        <f t="shared" si="481"/>
        <v>25370664.803037286</v>
      </c>
      <c r="AW524" s="225">
        <f t="shared" si="481"/>
        <v>25574930.237395961</v>
      </c>
      <c r="AX524" s="225">
        <f t="shared" si="481"/>
        <v>25769383.653784424</v>
      </c>
      <c r="AY524" s="225">
        <f t="shared" si="481"/>
        <v>25954526.745704651</v>
      </c>
      <c r="AZ524" s="225">
        <f t="shared" si="481"/>
        <v>26129735.933163956</v>
      </c>
      <c r="BA524" s="225">
        <f t="shared" si="481"/>
        <v>26293953.881948851</v>
      </c>
      <c r="BB524" s="225">
        <f t="shared" si="481"/>
        <v>26446917.852047462</v>
      </c>
      <c r="BC524" s="225">
        <f t="shared" si="481"/>
        <v>26589174.933460854</v>
      </c>
      <c r="BD524" s="225">
        <f t="shared" si="481"/>
        <v>26721207.852660552</v>
      </c>
      <c r="BE524" s="225">
        <f t="shared" si="481"/>
        <v>26842622.344161276</v>
      </c>
      <c r="BF524" s="225">
        <f t="shared" si="481"/>
        <v>26952640.13784501</v>
      </c>
      <c r="BG524" s="225">
        <f t="shared" si="481"/>
        <v>27051114.316959538</v>
      </c>
      <c r="BH524" s="225">
        <f t="shared" si="481"/>
        <v>27138586.063742355</v>
      </c>
      <c r="BI524" s="225">
        <f t="shared" si="481"/>
        <v>27198936.667133398</v>
      </c>
      <c r="BJ524" s="225">
        <f t="shared" si="481"/>
        <v>27237502.819105033</v>
      </c>
      <c r="BK524" s="225">
        <f t="shared" si="481"/>
        <v>27276123.655129068</v>
      </c>
      <c r="BL524" s="225">
        <f t="shared" si="481"/>
        <v>27314799.252743587</v>
      </c>
      <c r="BM524" s="225">
        <f t="shared" si="481"/>
        <v>27353529.689596623</v>
      </c>
      <c r="BN524" s="225">
        <f t="shared" si="481"/>
        <v>27372908.627545647</v>
      </c>
    </row>
    <row r="525" spans="4:66" hidden="1" outlineLevel="1">
      <c r="D525">
        <v>24</v>
      </c>
      <c r="E525" s="51" t="str">
        <v>xDSL propio (contendido)</v>
      </c>
      <c r="J525" s="51" t="str">
        <v>Mbps</v>
      </c>
      <c r="P525" s="224"/>
      <c r="Q525" s="224"/>
      <c r="R525" s="224"/>
      <c r="S525" s="225">
        <f t="shared" ref="S525:BN525" si="482">S453</f>
        <v>205392.28499999997</v>
      </c>
      <c r="T525" s="225">
        <f t="shared" si="482"/>
        <v>351536.45333333325</v>
      </c>
      <c r="U525" s="225">
        <f t="shared" si="482"/>
        <v>469459.63666666654</v>
      </c>
      <c r="V525" s="225">
        <f t="shared" si="482"/>
        <v>578483.30000000005</v>
      </c>
      <c r="W525" s="225">
        <f t="shared" si="482"/>
        <v>641909.97</v>
      </c>
      <c r="X525" s="225">
        <f t="shared" si="482"/>
        <v>712072.01680724777</v>
      </c>
      <c r="Y525" s="225">
        <f t="shared" si="482"/>
        <v>781048.86852282286</v>
      </c>
      <c r="Z525" s="225">
        <f t="shared" si="482"/>
        <v>848963.14391329302</v>
      </c>
      <c r="AA525" s="225">
        <f t="shared" si="482"/>
        <v>916001.3965928317</v>
      </c>
      <c r="AB525" s="225">
        <f t="shared" si="482"/>
        <v>982346.06533645152</v>
      </c>
      <c r="AC525" s="225">
        <f t="shared" si="482"/>
        <v>1048165.466880315</v>
      </c>
      <c r="AD525" s="225">
        <f t="shared" si="482"/>
        <v>1113676.0228595375</v>
      </c>
      <c r="AE525" s="225">
        <f t="shared" si="482"/>
        <v>1179139.4675353735</v>
      </c>
      <c r="AF525" s="225">
        <f t="shared" si="482"/>
        <v>1244659.033019505</v>
      </c>
      <c r="AG525" s="225">
        <f t="shared" si="482"/>
        <v>1310145.3913582095</v>
      </c>
      <c r="AH525" s="225">
        <f t="shared" si="482"/>
        <v>1330820.5179198978</v>
      </c>
      <c r="AI525" s="225">
        <f t="shared" si="482"/>
        <v>1351052.997082145</v>
      </c>
      <c r="AJ525" s="225">
        <f t="shared" si="482"/>
        <v>1371009.2638032108</v>
      </c>
      <c r="AK525" s="225">
        <f t="shared" si="482"/>
        <v>1390632.3899818084</v>
      </c>
      <c r="AL525" s="225">
        <f t="shared" si="482"/>
        <v>1409633.0571486845</v>
      </c>
      <c r="AM525" s="225">
        <f t="shared" si="482"/>
        <v>1427896.9258406444</v>
      </c>
      <c r="AN525" s="225">
        <f t="shared" si="482"/>
        <v>1445528.8249518392</v>
      </c>
      <c r="AO525" s="225">
        <f t="shared" si="482"/>
        <v>1462686.9353491033</v>
      </c>
      <c r="AP525" s="225">
        <f t="shared" si="482"/>
        <v>1479728.9085536578</v>
      </c>
      <c r="AQ525" s="225">
        <f t="shared" si="482"/>
        <v>1496483.9989224945</v>
      </c>
      <c r="AR525" s="225">
        <f t="shared" si="482"/>
        <v>1512529.4887242285</v>
      </c>
      <c r="AS525" s="225">
        <f t="shared" si="482"/>
        <v>1527923.9684766852</v>
      </c>
      <c r="AT525" s="225">
        <f t="shared" si="482"/>
        <v>1542761.1520797077</v>
      </c>
      <c r="AU525" s="225">
        <f t="shared" si="482"/>
        <v>1557065.5311816258</v>
      </c>
      <c r="AV525" s="225">
        <f t="shared" si="482"/>
        <v>1570752.3032084682</v>
      </c>
      <c r="AW525" s="225">
        <f t="shared" si="482"/>
        <v>1583770.9770904358</v>
      </c>
      <c r="AX525" s="225">
        <f t="shared" si="482"/>
        <v>1596150.142525933</v>
      </c>
      <c r="AY525" s="225">
        <f t="shared" si="482"/>
        <v>1607948.8153021343</v>
      </c>
      <c r="AZ525" s="225">
        <f t="shared" si="482"/>
        <v>1619170.3589129688</v>
      </c>
      <c r="BA525" s="225">
        <f t="shared" si="482"/>
        <v>1629733.8755302939</v>
      </c>
      <c r="BB525" s="225">
        <f t="shared" si="482"/>
        <v>1639588.7967626096</v>
      </c>
      <c r="BC525" s="225">
        <f t="shared" si="482"/>
        <v>1648753.0225833601</v>
      </c>
      <c r="BD525" s="225">
        <f t="shared" si="482"/>
        <v>1657276.6767842714</v>
      </c>
      <c r="BE525" s="225">
        <f t="shared" si="482"/>
        <v>1665169.6565428851</v>
      </c>
      <c r="BF525" s="225">
        <f t="shared" si="482"/>
        <v>1672373.0427241519</v>
      </c>
      <c r="BG525" s="225">
        <f t="shared" si="482"/>
        <v>1678848.9863561466</v>
      </c>
      <c r="BH525" s="225">
        <f t="shared" si="482"/>
        <v>1684617.0691592782</v>
      </c>
      <c r="BI525" s="225">
        <f t="shared" si="482"/>
        <v>1689724.998622162</v>
      </c>
      <c r="BJ525" s="225">
        <f t="shared" si="482"/>
        <v>1692120.9081345319</v>
      </c>
      <c r="BK525" s="225">
        <f t="shared" si="482"/>
        <v>1694520.2148756795</v>
      </c>
      <c r="BL525" s="225">
        <f t="shared" si="482"/>
        <v>1696922.9236626327</v>
      </c>
      <c r="BM525" s="225">
        <f t="shared" si="482"/>
        <v>1699329.0393192498</v>
      </c>
      <c r="BN525" s="225">
        <f t="shared" si="482"/>
        <v>1701738.5666762292</v>
      </c>
    </row>
    <row r="526" spans="4:66" hidden="1" outlineLevel="1">
      <c r="D526">
        <v>25</v>
      </c>
      <c r="E526" s="51" t="str">
        <v>xDSL ajeno (líneas)</v>
      </c>
      <c r="I526" s="53" t="s">
        <v>458</v>
      </c>
      <c r="J526" s="51" t="str">
        <v># lineas</v>
      </c>
      <c r="P526" s="224"/>
      <c r="Q526" s="224"/>
      <c r="R526" s="224"/>
      <c r="S526" s="225">
        <f t="shared" ref="S526:BN526" si="483">AVERAGE(S454,T454)</f>
        <v>0</v>
      </c>
      <c r="T526" s="225">
        <f t="shared" si="483"/>
        <v>0</v>
      </c>
      <c r="U526" s="225">
        <f t="shared" si="483"/>
        <v>0</v>
      </c>
      <c r="V526" s="225">
        <f t="shared" si="483"/>
        <v>0</v>
      </c>
      <c r="W526" s="225">
        <f t="shared" si="483"/>
        <v>0</v>
      </c>
      <c r="X526" s="225">
        <f t="shared" si="483"/>
        <v>0</v>
      </c>
      <c r="Y526" s="225">
        <f t="shared" si="483"/>
        <v>0</v>
      </c>
      <c r="Z526" s="225">
        <f t="shared" si="483"/>
        <v>0</v>
      </c>
      <c r="AA526" s="225">
        <f t="shared" si="483"/>
        <v>0</v>
      </c>
      <c r="AB526" s="225">
        <f t="shared" si="483"/>
        <v>0</v>
      </c>
      <c r="AC526" s="225">
        <f t="shared" si="483"/>
        <v>0</v>
      </c>
      <c r="AD526" s="225">
        <f t="shared" si="483"/>
        <v>0</v>
      </c>
      <c r="AE526" s="225">
        <f t="shared" si="483"/>
        <v>0</v>
      </c>
      <c r="AF526" s="225">
        <f t="shared" si="483"/>
        <v>0</v>
      </c>
      <c r="AG526" s="225">
        <f t="shared" si="483"/>
        <v>0</v>
      </c>
      <c r="AH526" s="225">
        <f t="shared" si="483"/>
        <v>0</v>
      </c>
      <c r="AI526" s="225">
        <f t="shared" si="483"/>
        <v>0</v>
      </c>
      <c r="AJ526" s="225">
        <f t="shared" si="483"/>
        <v>0</v>
      </c>
      <c r="AK526" s="225">
        <f t="shared" si="483"/>
        <v>0</v>
      </c>
      <c r="AL526" s="225">
        <f t="shared" si="483"/>
        <v>0</v>
      </c>
      <c r="AM526" s="225">
        <f t="shared" si="483"/>
        <v>0</v>
      </c>
      <c r="AN526" s="225">
        <f t="shared" si="483"/>
        <v>0</v>
      </c>
      <c r="AO526" s="225">
        <f t="shared" si="483"/>
        <v>0</v>
      </c>
      <c r="AP526" s="225">
        <f t="shared" si="483"/>
        <v>0</v>
      </c>
      <c r="AQ526" s="225">
        <f t="shared" si="483"/>
        <v>0</v>
      </c>
      <c r="AR526" s="225">
        <f t="shared" si="483"/>
        <v>0</v>
      </c>
      <c r="AS526" s="225">
        <f t="shared" si="483"/>
        <v>0</v>
      </c>
      <c r="AT526" s="225">
        <f t="shared" si="483"/>
        <v>0</v>
      </c>
      <c r="AU526" s="225">
        <f t="shared" si="483"/>
        <v>0</v>
      </c>
      <c r="AV526" s="225">
        <f t="shared" si="483"/>
        <v>0</v>
      </c>
      <c r="AW526" s="225">
        <f t="shared" si="483"/>
        <v>0</v>
      </c>
      <c r="AX526" s="225">
        <f t="shared" si="483"/>
        <v>0</v>
      </c>
      <c r="AY526" s="225">
        <f t="shared" si="483"/>
        <v>0</v>
      </c>
      <c r="AZ526" s="225">
        <f t="shared" si="483"/>
        <v>0</v>
      </c>
      <c r="BA526" s="225">
        <f t="shared" si="483"/>
        <v>0</v>
      </c>
      <c r="BB526" s="225">
        <f t="shared" si="483"/>
        <v>0</v>
      </c>
      <c r="BC526" s="225">
        <f t="shared" si="483"/>
        <v>0</v>
      </c>
      <c r="BD526" s="225">
        <f t="shared" si="483"/>
        <v>0</v>
      </c>
      <c r="BE526" s="225">
        <f t="shared" si="483"/>
        <v>0</v>
      </c>
      <c r="BF526" s="225">
        <f t="shared" si="483"/>
        <v>0</v>
      </c>
      <c r="BG526" s="225">
        <f t="shared" si="483"/>
        <v>0</v>
      </c>
      <c r="BH526" s="225">
        <f t="shared" si="483"/>
        <v>0</v>
      </c>
      <c r="BI526" s="225">
        <f t="shared" si="483"/>
        <v>0</v>
      </c>
      <c r="BJ526" s="225">
        <f t="shared" si="483"/>
        <v>0</v>
      </c>
      <c r="BK526" s="225">
        <f t="shared" si="483"/>
        <v>0</v>
      </c>
      <c r="BL526" s="225">
        <f t="shared" si="483"/>
        <v>0</v>
      </c>
      <c r="BM526" s="225">
        <f t="shared" si="483"/>
        <v>0</v>
      </c>
      <c r="BN526" s="225">
        <f t="shared" si="483"/>
        <v>0</v>
      </c>
    </row>
    <row r="527" spans="4:66" hidden="1" outlineLevel="1">
      <c r="D527">
        <v>26</v>
      </c>
      <c r="E527" s="51" t="str">
        <v>xDSL ajeno (bitstream)</v>
      </c>
      <c r="J527" s="51" t="str">
        <v>Mbps</v>
      </c>
      <c r="P527" s="224"/>
      <c r="Q527" s="224"/>
      <c r="R527" s="224"/>
      <c r="S527" s="225">
        <f t="shared" ref="S527:BN527" si="484">S455</f>
        <v>0</v>
      </c>
      <c r="T527" s="225">
        <f t="shared" si="484"/>
        <v>0</v>
      </c>
      <c r="U527" s="225">
        <f t="shared" si="484"/>
        <v>0</v>
      </c>
      <c r="V527" s="225">
        <f t="shared" si="484"/>
        <v>0</v>
      </c>
      <c r="W527" s="225">
        <f t="shared" si="484"/>
        <v>0</v>
      </c>
      <c r="X527" s="225">
        <f t="shared" si="484"/>
        <v>0</v>
      </c>
      <c r="Y527" s="225">
        <f t="shared" si="484"/>
        <v>0</v>
      </c>
      <c r="Z527" s="225">
        <f t="shared" si="484"/>
        <v>0</v>
      </c>
      <c r="AA527" s="225">
        <f t="shared" si="484"/>
        <v>0</v>
      </c>
      <c r="AB527" s="225">
        <f t="shared" si="484"/>
        <v>0</v>
      </c>
      <c r="AC527" s="225">
        <f t="shared" si="484"/>
        <v>0</v>
      </c>
      <c r="AD527" s="225">
        <f t="shared" si="484"/>
        <v>0</v>
      </c>
      <c r="AE527" s="225">
        <f t="shared" si="484"/>
        <v>0</v>
      </c>
      <c r="AF527" s="225">
        <f t="shared" si="484"/>
        <v>0</v>
      </c>
      <c r="AG527" s="225">
        <f t="shared" si="484"/>
        <v>0</v>
      </c>
      <c r="AH527" s="225">
        <f t="shared" si="484"/>
        <v>0</v>
      </c>
      <c r="AI527" s="225">
        <f t="shared" si="484"/>
        <v>0</v>
      </c>
      <c r="AJ527" s="225">
        <f t="shared" si="484"/>
        <v>0</v>
      </c>
      <c r="AK527" s="225">
        <f t="shared" si="484"/>
        <v>0</v>
      </c>
      <c r="AL527" s="225">
        <f t="shared" si="484"/>
        <v>0</v>
      </c>
      <c r="AM527" s="225">
        <f t="shared" si="484"/>
        <v>0</v>
      </c>
      <c r="AN527" s="225">
        <f t="shared" si="484"/>
        <v>0</v>
      </c>
      <c r="AO527" s="225">
        <f t="shared" si="484"/>
        <v>0</v>
      </c>
      <c r="AP527" s="225">
        <f t="shared" si="484"/>
        <v>0</v>
      </c>
      <c r="AQ527" s="225">
        <f t="shared" si="484"/>
        <v>0</v>
      </c>
      <c r="AR527" s="225">
        <f t="shared" si="484"/>
        <v>0</v>
      </c>
      <c r="AS527" s="225">
        <f t="shared" si="484"/>
        <v>0</v>
      </c>
      <c r="AT527" s="225">
        <f t="shared" si="484"/>
        <v>0</v>
      </c>
      <c r="AU527" s="225">
        <f t="shared" si="484"/>
        <v>0</v>
      </c>
      <c r="AV527" s="225">
        <f t="shared" si="484"/>
        <v>0</v>
      </c>
      <c r="AW527" s="225">
        <f t="shared" si="484"/>
        <v>0</v>
      </c>
      <c r="AX527" s="225">
        <f t="shared" si="484"/>
        <v>0</v>
      </c>
      <c r="AY527" s="225">
        <f t="shared" si="484"/>
        <v>0</v>
      </c>
      <c r="AZ527" s="225">
        <f t="shared" si="484"/>
        <v>0</v>
      </c>
      <c r="BA527" s="225">
        <f t="shared" si="484"/>
        <v>0</v>
      </c>
      <c r="BB527" s="225">
        <f t="shared" si="484"/>
        <v>0</v>
      </c>
      <c r="BC527" s="225">
        <f t="shared" si="484"/>
        <v>0</v>
      </c>
      <c r="BD527" s="225">
        <f t="shared" si="484"/>
        <v>0</v>
      </c>
      <c r="BE527" s="225">
        <f t="shared" si="484"/>
        <v>0</v>
      </c>
      <c r="BF527" s="225">
        <f t="shared" si="484"/>
        <v>0</v>
      </c>
      <c r="BG527" s="225">
        <f t="shared" si="484"/>
        <v>0</v>
      </c>
      <c r="BH527" s="225">
        <f t="shared" si="484"/>
        <v>0</v>
      </c>
      <c r="BI527" s="225">
        <f t="shared" si="484"/>
        <v>0</v>
      </c>
      <c r="BJ527" s="225">
        <f t="shared" si="484"/>
        <v>0</v>
      </c>
      <c r="BK527" s="225">
        <f t="shared" si="484"/>
        <v>0</v>
      </c>
      <c r="BL527" s="225">
        <f t="shared" si="484"/>
        <v>0</v>
      </c>
      <c r="BM527" s="225">
        <f t="shared" si="484"/>
        <v>0</v>
      </c>
      <c r="BN527" s="225">
        <f t="shared" si="484"/>
        <v>0</v>
      </c>
    </row>
    <row r="528" spans="4:66" hidden="1" outlineLevel="1">
      <c r="D528">
        <v>27</v>
      </c>
      <c r="E528" s="51" t="str">
        <v>Fixed Service27</v>
      </c>
      <c r="J528" s="51" t="str">
        <v>Fixed Unit27</v>
      </c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  <c r="AC528" s="224"/>
      <c r="AD528" s="224"/>
      <c r="AE528" s="224"/>
      <c r="AF528" s="224"/>
      <c r="AG528" s="224"/>
      <c r="AH528" s="224"/>
      <c r="AI528" s="224"/>
      <c r="AJ528" s="224"/>
      <c r="AK528" s="224"/>
      <c r="AL528" s="224"/>
      <c r="AM528" s="224"/>
      <c r="AN528" s="224"/>
      <c r="AO528" s="224"/>
      <c r="AP528" s="224"/>
      <c r="AQ528" s="224"/>
      <c r="AR528" s="224"/>
      <c r="AS528" s="224"/>
      <c r="AT528" s="224"/>
      <c r="AU528" s="224"/>
      <c r="AV528" s="224"/>
      <c r="AW528" s="224"/>
      <c r="AX528" s="224"/>
      <c r="AY528" s="224"/>
      <c r="AZ528" s="224"/>
      <c r="BA528" s="224"/>
      <c r="BB528" s="224"/>
      <c r="BC528" s="224"/>
      <c r="BD528" s="224"/>
      <c r="BE528" s="224"/>
      <c r="BF528" s="224"/>
      <c r="BG528" s="224"/>
      <c r="BH528" s="224"/>
      <c r="BI528" s="224"/>
      <c r="BJ528" s="224"/>
      <c r="BK528" s="224"/>
      <c r="BL528" s="224"/>
      <c r="BM528" s="224"/>
      <c r="BN528" s="224"/>
    </row>
    <row r="529" spans="2:67" hidden="1" outlineLevel="1">
      <c r="D529">
        <v>28</v>
      </c>
      <c r="E529" s="51" t="str">
        <v>Fixed Service28</v>
      </c>
      <c r="J529" s="51" t="str">
        <v>Fixed Unit28</v>
      </c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  <c r="AC529" s="224"/>
      <c r="AD529" s="224"/>
      <c r="AE529" s="224"/>
      <c r="AF529" s="224"/>
      <c r="AG529" s="224"/>
      <c r="AH529" s="224"/>
      <c r="AI529" s="224"/>
      <c r="AJ529" s="224"/>
      <c r="AK529" s="224"/>
      <c r="AL529" s="224"/>
      <c r="AM529" s="224"/>
      <c r="AN529" s="224"/>
      <c r="AO529" s="224"/>
      <c r="AP529" s="224"/>
      <c r="AQ529" s="224"/>
      <c r="AR529" s="224"/>
      <c r="AS529" s="224"/>
      <c r="AT529" s="224"/>
      <c r="AU529" s="224"/>
      <c r="AV529" s="224"/>
      <c r="AW529" s="224"/>
      <c r="AX529" s="224"/>
      <c r="AY529" s="224"/>
      <c r="AZ529" s="224"/>
      <c r="BA529" s="224"/>
      <c r="BB529" s="224"/>
      <c r="BC529" s="224"/>
      <c r="BD529" s="224"/>
      <c r="BE529" s="224"/>
      <c r="BF529" s="224"/>
      <c r="BG529" s="224"/>
      <c r="BH529" s="224"/>
      <c r="BI529" s="224"/>
      <c r="BJ529" s="224"/>
      <c r="BK529" s="224"/>
      <c r="BL529" s="224"/>
      <c r="BM529" s="224"/>
      <c r="BN529" s="224"/>
    </row>
    <row r="530" spans="2:67" hidden="1" outlineLevel="1">
      <c r="D530">
        <v>29</v>
      </c>
      <c r="E530" s="51" t="str">
        <v>Fixed Service29</v>
      </c>
      <c r="J530" s="51" t="str">
        <v>Fixed Unit29</v>
      </c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  <c r="AB530" s="224"/>
      <c r="AC530" s="224"/>
      <c r="AD530" s="224"/>
      <c r="AE530" s="224"/>
      <c r="AF530" s="224"/>
      <c r="AG530" s="224"/>
      <c r="AH530" s="224"/>
      <c r="AI530" s="224"/>
      <c r="AJ530" s="224"/>
      <c r="AK530" s="224"/>
      <c r="AL530" s="224"/>
      <c r="AM530" s="224"/>
      <c r="AN530" s="224"/>
      <c r="AO530" s="224"/>
      <c r="AP530" s="224"/>
      <c r="AQ530" s="224"/>
      <c r="AR530" s="224"/>
      <c r="AS530" s="224"/>
      <c r="AT530" s="224"/>
      <c r="AU530" s="224"/>
      <c r="AV530" s="224"/>
      <c r="AW530" s="224"/>
      <c r="AX530" s="224"/>
      <c r="AY530" s="224"/>
      <c r="AZ530" s="224"/>
      <c r="BA530" s="224"/>
      <c r="BB530" s="224"/>
      <c r="BC530" s="224"/>
      <c r="BD530" s="224"/>
      <c r="BE530" s="224"/>
      <c r="BF530" s="224"/>
      <c r="BG530" s="224"/>
      <c r="BH530" s="224"/>
      <c r="BI530" s="224"/>
      <c r="BJ530" s="224"/>
      <c r="BK530" s="224"/>
      <c r="BL530" s="224"/>
      <c r="BM530" s="224"/>
      <c r="BN530" s="224"/>
    </row>
    <row r="531" spans="2:67" hidden="1" outlineLevel="1">
      <c r="D531">
        <v>30</v>
      </c>
      <c r="E531" s="51" t="str">
        <v>IPTV</v>
      </c>
      <c r="J531" s="51" t="str">
        <v>#</v>
      </c>
      <c r="P531" s="224"/>
      <c r="Q531" s="224"/>
      <c r="R531" s="224"/>
      <c r="S531" s="225">
        <f t="shared" ref="S531:BN531" si="485">S140</f>
        <v>4339398</v>
      </c>
      <c r="T531" s="225">
        <f t="shared" si="485"/>
        <v>4836069</v>
      </c>
      <c r="U531" s="225">
        <f t="shared" si="485"/>
        <v>5170013</v>
      </c>
      <c r="V531" s="225">
        <f t="shared" si="485"/>
        <v>5439662</v>
      </c>
      <c r="W531" s="225">
        <f t="shared" si="485"/>
        <v>5692749.5510190642</v>
      </c>
      <c r="X531" s="225">
        <f t="shared" si="485"/>
        <v>6054494.4629229344</v>
      </c>
      <c r="Y531" s="225">
        <f t="shared" si="485"/>
        <v>6392952.1935422122</v>
      </c>
      <c r="Z531" s="225">
        <f t="shared" si="485"/>
        <v>6708759.0987711744</v>
      </c>
      <c r="AA531" s="225">
        <f t="shared" si="485"/>
        <v>7003277.9571932629</v>
      </c>
      <c r="AB531" s="225">
        <f t="shared" si="485"/>
        <v>7278036.3816105668</v>
      </c>
      <c r="AC531" s="225">
        <f t="shared" si="485"/>
        <v>7534614.3877293281</v>
      </c>
      <c r="AD531" s="225">
        <f t="shared" si="485"/>
        <v>7775024.4237750741</v>
      </c>
      <c r="AE531" s="225">
        <f t="shared" si="485"/>
        <v>8001577.9156232914</v>
      </c>
      <c r="AF531" s="225">
        <f t="shared" si="485"/>
        <v>8215448.9098678185</v>
      </c>
      <c r="AG531" s="225">
        <f t="shared" si="485"/>
        <v>8416564.4239596967</v>
      </c>
      <c r="AH531" s="225">
        <f t="shared" si="485"/>
        <v>8549384.4421254452</v>
      </c>
      <c r="AI531" s="225">
        <f t="shared" si="485"/>
        <v>8679360.8290583026</v>
      </c>
      <c r="AJ531" s="225">
        <f t="shared" si="485"/>
        <v>8807562.7871214822</v>
      </c>
      <c r="AK531" s="225">
        <f t="shared" si="485"/>
        <v>8933624.601917807</v>
      </c>
      <c r="AL531" s="225">
        <f t="shared" si="485"/>
        <v>9055687.6495482996</v>
      </c>
      <c r="AM531" s="225">
        <f t="shared" si="485"/>
        <v>9173017.3966821358</v>
      </c>
      <c r="AN531" s="225">
        <f t="shared" si="485"/>
        <v>9286287.2793722432</v>
      </c>
      <c r="AO531" s="225">
        <f t="shared" si="485"/>
        <v>9396513.4744987823</v>
      </c>
      <c r="AP531" s="225">
        <f t="shared" si="485"/>
        <v>9505993.5874187946</v>
      </c>
      <c r="AQ531" s="225">
        <f t="shared" si="485"/>
        <v>9613630.7233036794</v>
      </c>
      <c r="AR531" s="225">
        <f t="shared" si="485"/>
        <v>9716709.2820049226</v>
      </c>
      <c r="AS531" s="225">
        <f t="shared" si="485"/>
        <v>9815605.6575251818</v>
      </c>
      <c r="AT531" s="225">
        <f t="shared" si="485"/>
        <v>9910921.8815783747</v>
      </c>
      <c r="AU531" s="225">
        <f t="shared" si="485"/>
        <v>10002815.292073239</v>
      </c>
      <c r="AV531" s="225">
        <f t="shared" si="485"/>
        <v>10090741.104948517</v>
      </c>
      <c r="AW531" s="225">
        <f t="shared" si="485"/>
        <v>10174374.958232928</v>
      </c>
      <c r="AX531" s="225">
        <f t="shared" si="485"/>
        <v>10253900.516304543</v>
      </c>
      <c r="AY531" s="225">
        <f t="shared" si="485"/>
        <v>10329696.905158129</v>
      </c>
      <c r="AZ531" s="225">
        <f t="shared" si="485"/>
        <v>10401785.732367568</v>
      </c>
      <c r="BA531" s="225">
        <f t="shared" si="485"/>
        <v>10469647.298526354</v>
      </c>
      <c r="BB531" s="225">
        <f t="shared" si="485"/>
        <v>10532956.744937371</v>
      </c>
      <c r="BC531" s="225">
        <f t="shared" si="485"/>
        <v>10591829.063631786</v>
      </c>
      <c r="BD531" s="225">
        <f t="shared" si="485"/>
        <v>10646586.257133154</v>
      </c>
      <c r="BE531" s="225">
        <f t="shared" si="485"/>
        <v>10697291.906348553</v>
      </c>
      <c r="BF531" s="225">
        <f t="shared" si="485"/>
        <v>10743567.506190524</v>
      </c>
      <c r="BG531" s="225">
        <f t="shared" si="485"/>
        <v>10785169.909362059</v>
      </c>
      <c r="BH531" s="225">
        <f t="shared" si="485"/>
        <v>10822224.911681278</v>
      </c>
      <c r="BI531" s="225">
        <f t="shared" si="485"/>
        <v>10855038.992989333</v>
      </c>
      <c r="BJ531" s="225">
        <f t="shared" si="485"/>
        <v>10870430.663942689</v>
      </c>
      <c r="BK531" s="225">
        <f t="shared" si="485"/>
        <v>10885844.159187498</v>
      </c>
      <c r="BL531" s="225">
        <f t="shared" si="485"/>
        <v>10901279.509669051</v>
      </c>
      <c r="BM531" s="225">
        <f t="shared" si="485"/>
        <v>10916736.746376514</v>
      </c>
      <c r="BN531" s="225">
        <f t="shared" si="485"/>
        <v>10932215.900342995</v>
      </c>
    </row>
    <row r="532" spans="2:67" hidden="1" outlineLevel="1">
      <c r="BO532" s="19" t="s">
        <v>44</v>
      </c>
    </row>
    <row r="533" spans="2:67" hidden="1" outlineLevel="1"/>
    <row r="534" spans="2:67" ht="15.75" hidden="1" outlineLevel="1">
      <c r="B534" s="17" t="s">
        <v>524</v>
      </c>
      <c r="C534" s="17"/>
      <c r="D534" s="17"/>
    </row>
    <row r="535" spans="2:67" hidden="1" outlineLevel="1">
      <c r="E535" s="51" t="str">
        <f>D38</f>
        <v>Usuarios móviles activos</v>
      </c>
      <c r="I535" t="s">
        <v>458</v>
      </c>
      <c r="J535" s="53" t="s">
        <v>118</v>
      </c>
      <c r="S535" s="226">
        <f t="shared" ref="S535:BN535" si="486">AVERAGE(R38:S38)</f>
        <v>60977461.5</v>
      </c>
      <c r="T535" s="226">
        <f t="shared" si="486"/>
        <v>70931465.5</v>
      </c>
      <c r="U535" s="226">
        <f t="shared" si="486"/>
        <v>79248521.5</v>
      </c>
      <c r="V535" s="226">
        <f t="shared" si="486"/>
        <v>87278163.5</v>
      </c>
      <c r="W535" s="226">
        <f t="shared" si="486"/>
        <v>92964026.5</v>
      </c>
      <c r="X535" s="226">
        <f t="shared" si="486"/>
        <v>96902961.997073919</v>
      </c>
      <c r="Y535" s="226">
        <f t="shared" si="486"/>
        <v>101395691.1462183</v>
      </c>
      <c r="Z535" s="226">
        <f t="shared" si="486"/>
        <v>105541106.26725632</v>
      </c>
      <c r="AA535" s="226">
        <f t="shared" si="486"/>
        <v>109373835.08856404</v>
      </c>
      <c r="AB535" s="226">
        <f t="shared" si="486"/>
        <v>112925675.19643195</v>
      </c>
      <c r="AC535" s="226">
        <f t="shared" si="486"/>
        <v>116224369.75181913</v>
      </c>
      <c r="AD535" s="226">
        <f t="shared" si="486"/>
        <v>119293582.72848976</v>
      </c>
      <c r="AE535" s="226">
        <f t="shared" si="486"/>
        <v>122154353.59714967</v>
      </c>
      <c r="AF535" s="226">
        <f t="shared" si="486"/>
        <v>124825779.16899946</v>
      </c>
      <c r="AG535" s="226">
        <f t="shared" si="486"/>
        <v>127324277.93679379</v>
      </c>
      <c r="AH535" s="226">
        <f t="shared" si="486"/>
        <v>128862530.18000573</v>
      </c>
      <c r="AI535" s="226">
        <f t="shared" si="486"/>
        <v>129509637.40392461</v>
      </c>
      <c r="AJ535" s="226">
        <f t="shared" si="486"/>
        <v>130128553.27721526</v>
      </c>
      <c r="AK535" s="226">
        <f t="shared" si="486"/>
        <v>130717829.49147312</v>
      </c>
      <c r="AL535" s="226">
        <f t="shared" si="486"/>
        <v>131276328.05075984</v>
      </c>
      <c r="AM535" s="226">
        <f t="shared" si="486"/>
        <v>131802873.78772363</v>
      </c>
      <c r="AN535" s="226">
        <f t="shared" si="486"/>
        <v>132296191.30986834</v>
      </c>
      <c r="AO535" s="226">
        <f t="shared" si="486"/>
        <v>132754969.980691</v>
      </c>
      <c r="AP535" s="226">
        <f t="shared" si="486"/>
        <v>133177993.33126935</v>
      </c>
      <c r="AQ535" s="226">
        <f t="shared" si="486"/>
        <v>133564461.48785529</v>
      </c>
      <c r="AR535" s="226">
        <f t="shared" si="486"/>
        <v>133914188.31803788</v>
      </c>
      <c r="AS535" s="226">
        <f t="shared" si="486"/>
        <v>134227261.93183413</v>
      </c>
      <c r="AT535" s="226">
        <f t="shared" si="486"/>
        <v>134503498.39958352</v>
      </c>
      <c r="AU535" s="226">
        <f t="shared" si="486"/>
        <v>134742411.18878597</v>
      </c>
      <c r="AV535" s="226">
        <f t="shared" si="486"/>
        <v>134943850.51241249</v>
      </c>
      <c r="AW535" s="226">
        <f t="shared" si="486"/>
        <v>135108472.79008979</v>
      </c>
      <c r="AX535" s="226">
        <f t="shared" si="486"/>
        <v>135237325.70498887</v>
      </c>
      <c r="AY535" s="226">
        <f t="shared" si="486"/>
        <v>135331129.55649868</v>
      </c>
      <c r="AZ535" s="226">
        <f t="shared" si="486"/>
        <v>135390137.93626189</v>
      </c>
      <c r="BA535" s="226">
        <f t="shared" si="486"/>
        <v>135414644.91146034</v>
      </c>
      <c r="BB535" s="226">
        <f t="shared" si="486"/>
        <v>135405415.1118353</v>
      </c>
      <c r="BC535" s="226">
        <f t="shared" si="486"/>
        <v>135363467.30945837</v>
      </c>
      <c r="BD535" s="226">
        <f t="shared" si="486"/>
        <v>135289614.04389265</v>
      </c>
      <c r="BE535" s="226">
        <f t="shared" si="486"/>
        <v>135184322.84891587</v>
      </c>
      <c r="BF535" s="226">
        <f t="shared" si="486"/>
        <v>135047944.78787702</v>
      </c>
      <c r="BG535" s="226">
        <f t="shared" si="486"/>
        <v>134880959.78502494</v>
      </c>
      <c r="BH535" s="226">
        <f t="shared" si="486"/>
        <v>134683937.5266884</v>
      </c>
      <c r="BI535" s="226">
        <f t="shared" si="486"/>
        <v>134457372.25499398</v>
      </c>
      <c r="BJ535" s="226">
        <f t="shared" si="486"/>
        <v>134272803.79687339</v>
      </c>
      <c r="BK535" s="226">
        <f t="shared" si="486"/>
        <v>134144958.68086365</v>
      </c>
      <c r="BL535" s="226">
        <f t="shared" si="486"/>
        <v>134017235.28997786</v>
      </c>
      <c r="BM535" s="226">
        <f t="shared" si="486"/>
        <v>133889633.50831795</v>
      </c>
      <c r="BN535" s="226">
        <f t="shared" si="486"/>
        <v>133762153.22009616</v>
      </c>
      <c r="BO535" s="19" t="s">
        <v>134</v>
      </c>
    </row>
    <row r="536" spans="2:67" hidden="1" outlineLevel="1"/>
    <row r="537" spans="2:67" ht="15.75" hidden="1" outlineLevel="1">
      <c r="B537" s="17" t="s">
        <v>525</v>
      </c>
      <c r="C537" s="17"/>
      <c r="D537" s="17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</row>
    <row r="538" spans="2:67" hidden="1" outlineLevel="1">
      <c r="D538">
        <v>1</v>
      </c>
      <c r="E538" s="51" t="str">
        <f t="array" ref="E538:E567">Mobile.Retail.Services</f>
        <v>Llamadas on-net</v>
      </c>
      <c r="J538" s="51" t="str">
        <f t="array" ref="J538:J567">Mobile.Retail.Services.Units</f>
        <v>minutos</v>
      </c>
      <c r="P538" s="224"/>
      <c r="Q538" s="224"/>
      <c r="R538" s="225">
        <f t="shared" ref="R538:AW538" si="487">R301</f>
        <v>20537811701.718849</v>
      </c>
      <c r="S538" s="225">
        <f t="shared" si="487"/>
        <v>32636720421.14127</v>
      </c>
      <c r="T538" s="225">
        <f t="shared" si="487"/>
        <v>48457059200.046349</v>
      </c>
      <c r="U538" s="225">
        <f t="shared" si="487"/>
        <v>59409527981.675827</v>
      </c>
      <c r="V538" s="225">
        <f t="shared" si="487"/>
        <v>70640960333.069931</v>
      </c>
      <c r="W538" s="225">
        <f t="shared" si="487"/>
        <v>79836646884.032333</v>
      </c>
      <c r="X538" s="225">
        <f t="shared" si="487"/>
        <v>91541305118.436508</v>
      </c>
      <c r="Y538" s="225">
        <f t="shared" si="487"/>
        <v>104406141396.3609</v>
      </c>
      <c r="Z538" s="225">
        <f t="shared" si="487"/>
        <v>116825231969.57739</v>
      </c>
      <c r="AA538" s="225">
        <f t="shared" si="487"/>
        <v>127726470125.74796</v>
      </c>
      <c r="AB538" s="225">
        <f t="shared" si="487"/>
        <v>137808642915.1488</v>
      </c>
      <c r="AC538" s="225">
        <f t="shared" si="487"/>
        <v>146798395792.20227</v>
      </c>
      <c r="AD538" s="225">
        <f t="shared" si="487"/>
        <v>155195246991.21671</v>
      </c>
      <c r="AE538" s="225">
        <f t="shared" si="487"/>
        <v>162095312562.82111</v>
      </c>
      <c r="AF538" s="225">
        <f t="shared" si="487"/>
        <v>168953021782.30475</v>
      </c>
      <c r="AG538" s="225">
        <f t="shared" si="487"/>
        <v>175781461808.76465</v>
      </c>
      <c r="AH538" s="225">
        <f t="shared" si="487"/>
        <v>177905143421.76102</v>
      </c>
      <c r="AI538" s="225">
        <f t="shared" si="487"/>
        <v>178798527272.90637</v>
      </c>
      <c r="AJ538" s="225">
        <f t="shared" si="487"/>
        <v>179652990684.80716</v>
      </c>
      <c r="AK538" s="225">
        <f t="shared" si="487"/>
        <v>180466534150.59302</v>
      </c>
      <c r="AL538" s="225">
        <f t="shared" si="487"/>
        <v>181237586574.84665</v>
      </c>
      <c r="AM538" s="225">
        <f t="shared" si="487"/>
        <v>181964525544.00861</v>
      </c>
      <c r="AN538" s="225">
        <f t="shared" si="487"/>
        <v>182645590275.60309</v>
      </c>
      <c r="AO538" s="225">
        <f t="shared" si="487"/>
        <v>183278971329.95251</v>
      </c>
      <c r="AP538" s="225">
        <f t="shared" si="487"/>
        <v>183862989273.33972</v>
      </c>
      <c r="AQ538" s="225">
        <f t="shared" si="487"/>
        <v>184396539815.37329</v>
      </c>
      <c r="AR538" s="225">
        <f t="shared" si="487"/>
        <v>184879365985.2084</v>
      </c>
      <c r="AS538" s="225">
        <f t="shared" si="487"/>
        <v>185311589425.84851</v>
      </c>
      <c r="AT538" s="225">
        <f t="shared" si="487"/>
        <v>185692956207.52371</v>
      </c>
      <c r="AU538" s="225">
        <f t="shared" si="487"/>
        <v>186022794632.77414</v>
      </c>
      <c r="AV538" s="225">
        <f t="shared" si="487"/>
        <v>186300897908.49362</v>
      </c>
      <c r="AW538" s="225">
        <f t="shared" si="487"/>
        <v>186528172275.05838</v>
      </c>
      <c r="AX538" s="225">
        <f t="shared" ref="AX538:BN538" si="488">AX301</f>
        <v>186706064143.80728</v>
      </c>
      <c r="AY538" s="225">
        <f t="shared" si="488"/>
        <v>186835567946.29398</v>
      </c>
      <c r="AZ538" s="225">
        <f t="shared" si="488"/>
        <v>186917033786.28793</v>
      </c>
      <c r="BA538" s="225">
        <f t="shared" si="488"/>
        <v>186950867647.31348</v>
      </c>
      <c r="BB538" s="225">
        <f t="shared" si="488"/>
        <v>186938125162.56052</v>
      </c>
      <c r="BC538" s="225">
        <f t="shared" si="488"/>
        <v>186880212829.2572</v>
      </c>
      <c r="BD538" s="225">
        <f t="shared" si="488"/>
        <v>186778252423.97665</v>
      </c>
      <c r="BE538" s="225">
        <f t="shared" si="488"/>
        <v>186632889414.90619</v>
      </c>
      <c r="BF538" s="225">
        <f t="shared" si="488"/>
        <v>186444608473.38809</v>
      </c>
      <c r="BG538" s="225">
        <f t="shared" si="488"/>
        <v>186214072173.65704</v>
      </c>
      <c r="BH538" s="225">
        <f t="shared" si="488"/>
        <v>185942067013.75772</v>
      </c>
      <c r="BI538" s="225">
        <f t="shared" si="488"/>
        <v>185629275334.91293</v>
      </c>
      <c r="BJ538" s="225">
        <f t="shared" si="488"/>
        <v>185374463653.29218</v>
      </c>
      <c r="BK538" s="225">
        <f t="shared" si="488"/>
        <v>185197963132.40598</v>
      </c>
      <c r="BL538" s="225">
        <f t="shared" si="488"/>
        <v>185021630662.8967</v>
      </c>
      <c r="BM538" s="225">
        <f t="shared" si="488"/>
        <v>184845466084.75778</v>
      </c>
      <c r="BN538" s="225">
        <f t="shared" si="488"/>
        <v>184669469238.13477</v>
      </c>
    </row>
    <row r="539" spans="2:67" hidden="1" outlineLevel="1">
      <c r="D539">
        <v>2</v>
      </c>
      <c r="E539" s="51" t="str">
        <v>Llamadas a redes fijas</v>
      </c>
      <c r="J539" s="51" t="str">
        <v>minutos</v>
      </c>
      <c r="P539" s="224"/>
      <c r="Q539" s="224"/>
      <c r="R539" s="225">
        <f t="shared" ref="R539:AW539" si="489">R299</f>
        <v>5675999331.1462164</v>
      </c>
      <c r="S539" s="225">
        <f t="shared" si="489"/>
        <v>9019753709.4811478</v>
      </c>
      <c r="T539" s="225">
        <f t="shared" si="489"/>
        <v>12647993621.761959</v>
      </c>
      <c r="U539" s="225">
        <f t="shared" si="489"/>
        <v>14594584899.097015</v>
      </c>
      <c r="V539" s="225">
        <f t="shared" si="489"/>
        <v>5942708071.371419</v>
      </c>
      <c r="W539" s="225">
        <f t="shared" si="489"/>
        <v>6934759508.1352043</v>
      </c>
      <c r="X539" s="225">
        <f t="shared" si="489"/>
        <v>7951447873.0462484</v>
      </c>
      <c r="Y539" s="225">
        <f t="shared" si="489"/>
        <v>9068911458.7668324</v>
      </c>
      <c r="Z539" s="225">
        <f t="shared" si="489"/>
        <v>10147656744.250891</v>
      </c>
      <c r="AA539" s="225">
        <f t="shared" si="489"/>
        <v>11094558548.177603</v>
      </c>
      <c r="AB539" s="225">
        <f t="shared" si="489"/>
        <v>11970314812.284222</v>
      </c>
      <c r="AC539" s="225">
        <f t="shared" si="489"/>
        <v>12751181452.769356</v>
      </c>
      <c r="AD539" s="225">
        <f t="shared" si="489"/>
        <v>13480547551.715675</v>
      </c>
      <c r="AE539" s="225">
        <f t="shared" si="489"/>
        <v>14079900069.600672</v>
      </c>
      <c r="AF539" s="225">
        <f t="shared" si="489"/>
        <v>14675573436.029997</v>
      </c>
      <c r="AG539" s="225">
        <f t="shared" si="489"/>
        <v>15268704425.962578</v>
      </c>
      <c r="AH539" s="225">
        <f t="shared" si="489"/>
        <v>15453171357.287619</v>
      </c>
      <c r="AI539" s="225">
        <f t="shared" si="489"/>
        <v>15530772338.766008</v>
      </c>
      <c r="AJ539" s="225">
        <f t="shared" si="489"/>
        <v>15604992618.566082</v>
      </c>
      <c r="AK539" s="225">
        <f t="shared" si="489"/>
        <v>15675658515.805416</v>
      </c>
      <c r="AL539" s="225">
        <f t="shared" si="489"/>
        <v>15742633562.216499</v>
      </c>
      <c r="AM539" s="225">
        <f t="shared" si="489"/>
        <v>15805776831.942654</v>
      </c>
      <c r="AN539" s="225">
        <f t="shared" si="489"/>
        <v>15864935380.145967</v>
      </c>
      <c r="AO539" s="225">
        <f t="shared" si="489"/>
        <v>15919952035.533596</v>
      </c>
      <c r="AP539" s="225">
        <f t="shared" si="489"/>
        <v>15970680919.371977</v>
      </c>
      <c r="AQ539" s="225">
        <f t="shared" si="489"/>
        <v>16017026110.945625</v>
      </c>
      <c r="AR539" s="225">
        <f t="shared" si="489"/>
        <v>16058965289.289425</v>
      </c>
      <c r="AS539" s="225">
        <f t="shared" si="489"/>
        <v>16096509020.540709</v>
      </c>
      <c r="AT539" s="225">
        <f t="shared" si="489"/>
        <v>16129635247.887793</v>
      </c>
      <c r="AU539" s="225">
        <f t="shared" si="489"/>
        <v>16158285626.441092</v>
      </c>
      <c r="AV539" s="225">
        <f t="shared" si="489"/>
        <v>16182442193.767128</v>
      </c>
      <c r="AW539" s="225">
        <f t="shared" si="489"/>
        <v>16202183667.589039</v>
      </c>
      <c r="AX539" s="225">
        <f t="shared" ref="AX539:BN539" si="490">AX299</f>
        <v>16217635685.883577</v>
      </c>
      <c r="AY539" s="225">
        <f t="shared" si="490"/>
        <v>16228884626.823429</v>
      </c>
      <c r="AZ539" s="225">
        <f t="shared" si="490"/>
        <v>16235960901.072607</v>
      </c>
      <c r="BA539" s="225">
        <f t="shared" si="490"/>
        <v>16238899773.114473</v>
      </c>
      <c r="BB539" s="225">
        <f t="shared" si="490"/>
        <v>16237792937.209578</v>
      </c>
      <c r="BC539" s="225">
        <f t="shared" si="490"/>
        <v>16232762564.320833</v>
      </c>
      <c r="BD539" s="225">
        <f t="shared" si="490"/>
        <v>16223906094.045977</v>
      </c>
      <c r="BE539" s="225">
        <f t="shared" si="490"/>
        <v>16211279592.951229</v>
      </c>
      <c r="BF539" s="225">
        <f t="shared" si="490"/>
        <v>16194925160.49003</v>
      </c>
      <c r="BG539" s="225">
        <f t="shared" si="490"/>
        <v>16174900349.091669</v>
      </c>
      <c r="BH539" s="225">
        <f t="shared" si="490"/>
        <v>16151273475.437849</v>
      </c>
      <c r="BI539" s="225">
        <f t="shared" si="490"/>
        <v>16124103808.955175</v>
      </c>
      <c r="BJ539" s="225">
        <f t="shared" si="490"/>
        <v>16101970392.775129</v>
      </c>
      <c r="BK539" s="225">
        <f t="shared" si="490"/>
        <v>16086639229.541481</v>
      </c>
      <c r="BL539" s="225">
        <f t="shared" si="490"/>
        <v>16071322663.562721</v>
      </c>
      <c r="BM539" s="225">
        <f t="shared" si="490"/>
        <v>16056020680.940376</v>
      </c>
      <c r="BN539" s="225">
        <f t="shared" si="490"/>
        <v>16040733267.7892</v>
      </c>
    </row>
    <row r="540" spans="2:67" hidden="1" outlineLevel="1">
      <c r="D540">
        <v>3</v>
      </c>
      <c r="E540" s="51" t="str">
        <v>Llamadas a otras redes móviles</v>
      </c>
      <c r="J540" s="51" t="str">
        <v>minutos</v>
      </c>
      <c r="P540" s="224"/>
      <c r="Q540" s="224"/>
      <c r="R540" s="225">
        <f t="shared" ref="R540:AW540" si="491">R300</f>
        <v>630666592.34957957</v>
      </c>
      <c r="S540" s="225">
        <f t="shared" si="491"/>
        <v>1002194856.6090163</v>
      </c>
      <c r="T540" s="225">
        <f t="shared" si="491"/>
        <v>2231998874.4285808</v>
      </c>
      <c r="U540" s="225">
        <f t="shared" si="491"/>
        <v>3648646224.7742538</v>
      </c>
      <c r="V540" s="225">
        <f t="shared" si="491"/>
        <v>5942708071.371419</v>
      </c>
      <c r="W540" s="225">
        <f t="shared" si="491"/>
        <v>6934759508.1352043</v>
      </c>
      <c r="X540" s="225">
        <f t="shared" si="491"/>
        <v>7951447873.0462484</v>
      </c>
      <c r="Y540" s="225">
        <f t="shared" si="491"/>
        <v>9068911458.7668324</v>
      </c>
      <c r="Z540" s="225">
        <f t="shared" si="491"/>
        <v>10147656744.250891</v>
      </c>
      <c r="AA540" s="225">
        <f t="shared" si="491"/>
        <v>11094558548.177603</v>
      </c>
      <c r="AB540" s="225">
        <f t="shared" si="491"/>
        <v>11970314812.284222</v>
      </c>
      <c r="AC540" s="225">
        <f t="shared" si="491"/>
        <v>12751181452.769356</v>
      </c>
      <c r="AD540" s="225">
        <f t="shared" si="491"/>
        <v>13480547551.715675</v>
      </c>
      <c r="AE540" s="225">
        <f t="shared" si="491"/>
        <v>14079900069.600672</v>
      </c>
      <c r="AF540" s="225">
        <f t="shared" si="491"/>
        <v>14675573436.029997</v>
      </c>
      <c r="AG540" s="225">
        <f t="shared" si="491"/>
        <v>15268704425.962578</v>
      </c>
      <c r="AH540" s="225">
        <f t="shared" si="491"/>
        <v>15453171357.287619</v>
      </c>
      <c r="AI540" s="225">
        <f t="shared" si="491"/>
        <v>15530772338.766008</v>
      </c>
      <c r="AJ540" s="225">
        <f t="shared" si="491"/>
        <v>15604992618.566082</v>
      </c>
      <c r="AK540" s="225">
        <f t="shared" si="491"/>
        <v>15675658515.805416</v>
      </c>
      <c r="AL540" s="225">
        <f t="shared" si="491"/>
        <v>15742633562.216499</v>
      </c>
      <c r="AM540" s="225">
        <f t="shared" si="491"/>
        <v>15805776831.942654</v>
      </c>
      <c r="AN540" s="225">
        <f t="shared" si="491"/>
        <v>15864935380.145967</v>
      </c>
      <c r="AO540" s="225">
        <f t="shared" si="491"/>
        <v>15919952035.533596</v>
      </c>
      <c r="AP540" s="225">
        <f t="shared" si="491"/>
        <v>15970680919.371977</v>
      </c>
      <c r="AQ540" s="225">
        <f t="shared" si="491"/>
        <v>16017026110.945625</v>
      </c>
      <c r="AR540" s="225">
        <f t="shared" si="491"/>
        <v>16058965289.289425</v>
      </c>
      <c r="AS540" s="225">
        <f t="shared" si="491"/>
        <v>16096509020.540709</v>
      </c>
      <c r="AT540" s="225">
        <f t="shared" si="491"/>
        <v>16129635247.887793</v>
      </c>
      <c r="AU540" s="225">
        <f t="shared" si="491"/>
        <v>16158285626.441092</v>
      </c>
      <c r="AV540" s="225">
        <f t="shared" si="491"/>
        <v>16182442193.767128</v>
      </c>
      <c r="AW540" s="225">
        <f t="shared" si="491"/>
        <v>16202183667.589039</v>
      </c>
      <c r="AX540" s="225">
        <f t="shared" ref="AX540:BN540" si="492">AX300</f>
        <v>16217635685.883577</v>
      </c>
      <c r="AY540" s="225">
        <f t="shared" si="492"/>
        <v>16228884626.823429</v>
      </c>
      <c r="AZ540" s="225">
        <f t="shared" si="492"/>
        <v>16235960901.072607</v>
      </c>
      <c r="BA540" s="225">
        <f t="shared" si="492"/>
        <v>16238899773.114473</v>
      </c>
      <c r="BB540" s="225">
        <f t="shared" si="492"/>
        <v>16237792937.209578</v>
      </c>
      <c r="BC540" s="225">
        <f t="shared" si="492"/>
        <v>16232762564.320833</v>
      </c>
      <c r="BD540" s="225">
        <f t="shared" si="492"/>
        <v>16223906094.045977</v>
      </c>
      <c r="BE540" s="225">
        <f t="shared" si="492"/>
        <v>16211279592.951229</v>
      </c>
      <c r="BF540" s="225">
        <f t="shared" si="492"/>
        <v>16194925160.49003</v>
      </c>
      <c r="BG540" s="225">
        <f t="shared" si="492"/>
        <v>16174900349.091669</v>
      </c>
      <c r="BH540" s="225">
        <f t="shared" si="492"/>
        <v>16151273475.437849</v>
      </c>
      <c r="BI540" s="225">
        <f t="shared" si="492"/>
        <v>16124103808.955175</v>
      </c>
      <c r="BJ540" s="225">
        <f t="shared" si="492"/>
        <v>16101970392.775129</v>
      </c>
      <c r="BK540" s="225">
        <f t="shared" si="492"/>
        <v>16086639229.541481</v>
      </c>
      <c r="BL540" s="225">
        <f t="shared" si="492"/>
        <v>16071322663.562721</v>
      </c>
      <c r="BM540" s="225">
        <f t="shared" si="492"/>
        <v>16056020680.940376</v>
      </c>
      <c r="BN540" s="225">
        <f t="shared" si="492"/>
        <v>16040733267.7892</v>
      </c>
    </row>
    <row r="541" spans="2:67" hidden="1" outlineLevel="1">
      <c r="D541">
        <v>4</v>
      </c>
      <c r="E541" s="51" t="str">
        <v>Llamadas a internacional</v>
      </c>
      <c r="J541" s="51" t="str">
        <v>minutos</v>
      </c>
      <c r="P541" s="224"/>
      <c r="Q541" s="224"/>
      <c r="R541" s="225">
        <f t="shared" ref="R541:AW541" si="493">R298</f>
        <v>195051523.40708646</v>
      </c>
      <c r="S541" s="225">
        <f t="shared" si="493"/>
        <v>309957172.14711851</v>
      </c>
      <c r="T541" s="225">
        <f t="shared" si="493"/>
        <v>460205953.4904291</v>
      </c>
      <c r="U541" s="225">
        <f t="shared" si="493"/>
        <v>564223643.00632787</v>
      </c>
      <c r="V541" s="225">
        <f t="shared" si="493"/>
        <v>367590189.98173726</v>
      </c>
      <c r="W541" s="225">
        <f t="shared" si="493"/>
        <v>428954196.37949711</v>
      </c>
      <c r="X541" s="225">
        <f t="shared" si="493"/>
        <v>491842136.4770875</v>
      </c>
      <c r="Y541" s="225">
        <f t="shared" si="493"/>
        <v>560963595.38763916</v>
      </c>
      <c r="Z541" s="225">
        <f t="shared" si="493"/>
        <v>627690107.89180756</v>
      </c>
      <c r="AA541" s="225">
        <f t="shared" si="493"/>
        <v>686261353.49552166</v>
      </c>
      <c r="AB541" s="225">
        <f t="shared" si="493"/>
        <v>740431844.05881786</v>
      </c>
      <c r="AC541" s="225">
        <f t="shared" si="493"/>
        <v>788732873.36717677</v>
      </c>
      <c r="AD541" s="225">
        <f t="shared" si="493"/>
        <v>833848302.16798007</v>
      </c>
      <c r="AE541" s="225">
        <f t="shared" si="493"/>
        <v>870921653.78973222</v>
      </c>
      <c r="AF541" s="225">
        <f t="shared" si="493"/>
        <v>907767429.03278327</v>
      </c>
      <c r="AG541" s="225">
        <f t="shared" si="493"/>
        <v>944455943.87397373</v>
      </c>
      <c r="AH541" s="225">
        <f t="shared" si="493"/>
        <v>955866269.52294528</v>
      </c>
      <c r="AI541" s="225">
        <f t="shared" si="493"/>
        <v>960666330.23294914</v>
      </c>
      <c r="AJ541" s="225">
        <f t="shared" si="493"/>
        <v>965257275.37522173</v>
      </c>
      <c r="AK541" s="225">
        <f t="shared" si="493"/>
        <v>969628361.80239689</v>
      </c>
      <c r="AL541" s="225">
        <f t="shared" si="493"/>
        <v>973771148.1783402</v>
      </c>
      <c r="AM541" s="225">
        <f t="shared" si="493"/>
        <v>977676917.43975186</v>
      </c>
      <c r="AN541" s="225">
        <f t="shared" si="493"/>
        <v>981336209.08119392</v>
      </c>
      <c r="AO541" s="225">
        <f t="shared" si="493"/>
        <v>984739301.16702652</v>
      </c>
      <c r="AP541" s="225">
        <f t="shared" si="493"/>
        <v>987877170.27043152</v>
      </c>
      <c r="AQ541" s="225">
        <f t="shared" si="493"/>
        <v>990743883.15127563</v>
      </c>
      <c r="AR541" s="225">
        <f t="shared" si="493"/>
        <v>993338059.13130474</v>
      </c>
      <c r="AS541" s="225">
        <f t="shared" si="493"/>
        <v>995660351.78602326</v>
      </c>
      <c r="AT541" s="225">
        <f t="shared" si="493"/>
        <v>997709396.77656436</v>
      </c>
      <c r="AU541" s="225">
        <f t="shared" si="493"/>
        <v>999481585.14068604</v>
      </c>
      <c r="AV541" s="225">
        <f t="shared" si="493"/>
        <v>1000975805.8000286</v>
      </c>
      <c r="AW541" s="225">
        <f t="shared" si="493"/>
        <v>1002196927.8921056</v>
      </c>
      <c r="AX541" s="225">
        <f t="shared" ref="AX541:BN541" si="494">AX298</f>
        <v>1003152722.8381593</v>
      </c>
      <c r="AY541" s="225">
        <f t="shared" si="494"/>
        <v>1003848533.6179441</v>
      </c>
      <c r="AZ541" s="225">
        <f t="shared" si="494"/>
        <v>1004286241.3034602</v>
      </c>
      <c r="BA541" s="225">
        <f t="shared" si="494"/>
        <v>1004468027.202957</v>
      </c>
      <c r="BB541" s="225">
        <f t="shared" si="494"/>
        <v>1004399563.1263655</v>
      </c>
      <c r="BC541" s="225">
        <f t="shared" si="494"/>
        <v>1004088406.0404639</v>
      </c>
      <c r="BD541" s="225">
        <f t="shared" si="494"/>
        <v>1003540583.1368644</v>
      </c>
      <c r="BE541" s="225">
        <f t="shared" si="494"/>
        <v>1002759562.4505914</v>
      </c>
      <c r="BF541" s="225">
        <f t="shared" si="494"/>
        <v>1001747948.0715482</v>
      </c>
      <c r="BG541" s="225">
        <f t="shared" si="494"/>
        <v>1000509299.9438146</v>
      </c>
      <c r="BH541" s="225">
        <f t="shared" si="494"/>
        <v>999047843.84151649</v>
      </c>
      <c r="BI541" s="225">
        <f t="shared" si="494"/>
        <v>997367245.91475308</v>
      </c>
      <c r="BJ541" s="225">
        <f t="shared" si="494"/>
        <v>995998168.62526584</v>
      </c>
      <c r="BK541" s="225">
        <f t="shared" si="494"/>
        <v>995049849.24998844</v>
      </c>
      <c r="BL541" s="225">
        <f t="shared" si="494"/>
        <v>994102432.79769409</v>
      </c>
      <c r="BM541" s="225">
        <f t="shared" si="494"/>
        <v>993155918.40868294</v>
      </c>
      <c r="BN541" s="225">
        <f t="shared" si="494"/>
        <v>992210305.22407413</v>
      </c>
    </row>
    <row r="542" spans="2:67" hidden="1" outlineLevel="1">
      <c r="D542">
        <v>5</v>
      </c>
      <c r="E542" s="51" t="str">
        <v>Llamadas entrantes de fijos</v>
      </c>
      <c r="J542" s="51" t="str">
        <v>minutos</v>
      </c>
      <c r="P542" s="224"/>
      <c r="Q542" s="224"/>
      <c r="R542" s="225">
        <f t="shared" ref="R542:AW542" si="495">R305</f>
        <v>6549232072.2028017</v>
      </c>
      <c r="S542" s="225">
        <f t="shared" si="495"/>
        <v>6825181411.5711222</v>
      </c>
      <c r="T542" s="225">
        <f t="shared" si="495"/>
        <v>7095475488.2029209</v>
      </c>
      <c r="U542" s="225">
        <f t="shared" si="495"/>
        <v>7610906133.2271271</v>
      </c>
      <c r="V542" s="225">
        <f t="shared" si="495"/>
        <v>7659523588.7987413</v>
      </c>
      <c r="W542" s="225">
        <f t="shared" si="495"/>
        <v>8438070417.2602425</v>
      </c>
      <c r="X542" s="225">
        <f t="shared" si="495"/>
        <v>9478750601.3193016</v>
      </c>
      <c r="Y542" s="225">
        <f t="shared" si="495"/>
        <v>10630483476.091694</v>
      </c>
      <c r="Z542" s="225">
        <f t="shared" si="495"/>
        <v>11708437663.005522</v>
      </c>
      <c r="AA542" s="225">
        <f t="shared" si="495"/>
        <v>12631148634.025949</v>
      </c>
      <c r="AB542" s="225">
        <f t="shared" si="495"/>
        <v>13471102406.718529</v>
      </c>
      <c r="AC542" s="225">
        <f t="shared" si="495"/>
        <v>14203316458.486692</v>
      </c>
      <c r="AD542" s="225">
        <f t="shared" si="495"/>
        <v>14873073214.495077</v>
      </c>
      <c r="AE542" s="225">
        <f t="shared" si="495"/>
        <v>15413046578.116564</v>
      </c>
      <c r="AF542" s="225">
        <f t="shared" si="495"/>
        <v>15940516323.72402</v>
      </c>
      <c r="AG542" s="225">
        <f t="shared" si="495"/>
        <v>16456404069.098728</v>
      </c>
      <c r="AH542" s="225">
        <f t="shared" si="495"/>
        <v>16650815812.283363</v>
      </c>
      <c r="AI542" s="225">
        <f t="shared" si="495"/>
        <v>16752901648.722141</v>
      </c>
      <c r="AJ542" s="225">
        <f t="shared" si="495"/>
        <v>16851271584.368467</v>
      </c>
      <c r="AK542" s="225">
        <f t="shared" si="495"/>
        <v>16945866295.64295</v>
      </c>
      <c r="AL542" s="225">
        <f t="shared" si="495"/>
        <v>17036280634.08489</v>
      </c>
      <c r="AM542" s="225">
        <f t="shared" si="495"/>
        <v>17122067761.921282</v>
      </c>
      <c r="AN542" s="225">
        <f t="shared" si="495"/>
        <v>17203097659.419327</v>
      </c>
      <c r="AO542" s="225">
        <f t="shared" si="495"/>
        <v>17279452794.073936</v>
      </c>
      <c r="AP542" s="225">
        <f t="shared" si="495"/>
        <v>17351417376.20113</v>
      </c>
      <c r="AQ542" s="225">
        <f t="shared" si="495"/>
        <v>17419046317.160297</v>
      </c>
      <c r="AR542" s="225">
        <f t="shared" si="495"/>
        <v>17481846012.473667</v>
      </c>
      <c r="AS542" s="225">
        <f t="shared" si="495"/>
        <v>17539544781.883411</v>
      </c>
      <c r="AT542" s="225">
        <f t="shared" si="495"/>
        <v>17592246714.783703</v>
      </c>
      <c r="AU542" s="225">
        <f t="shared" si="495"/>
        <v>17639993199.121174</v>
      </c>
      <c r="AV542" s="225">
        <f t="shared" si="495"/>
        <v>17682723548.852951</v>
      </c>
      <c r="AW542" s="225">
        <f t="shared" si="495"/>
        <v>17720408693.423115</v>
      </c>
      <c r="AX542" s="225">
        <f t="shared" ref="AX542:BN542" si="496">AX305</f>
        <v>17753149191.698112</v>
      </c>
      <c r="AY542" s="225">
        <f t="shared" si="496"/>
        <v>17781091863.141731</v>
      </c>
      <c r="AZ542" s="225">
        <f t="shared" si="496"/>
        <v>17804312959.93325</v>
      </c>
      <c r="BA542" s="225">
        <f t="shared" si="496"/>
        <v>17822790324.374199</v>
      </c>
      <c r="BB542" s="225">
        <f t="shared" si="496"/>
        <v>17836515717.897854</v>
      </c>
      <c r="BC542" s="225">
        <f t="shared" si="496"/>
        <v>17845582040.528145</v>
      </c>
      <c r="BD542" s="225">
        <f t="shared" si="496"/>
        <v>17850132111.36079</v>
      </c>
      <c r="BE542" s="225">
        <f t="shared" si="496"/>
        <v>17850264396.386879</v>
      </c>
      <c r="BF542" s="225">
        <f t="shared" si="496"/>
        <v>17845987423.248333</v>
      </c>
      <c r="BG542" s="225">
        <f t="shared" si="496"/>
        <v>17837291655.57901</v>
      </c>
      <c r="BH542" s="225">
        <f t="shared" si="496"/>
        <v>17824233234.886845</v>
      </c>
      <c r="BI542" s="225">
        <f t="shared" si="496"/>
        <v>17806918851.983215</v>
      </c>
      <c r="BJ542" s="225">
        <f t="shared" si="496"/>
        <v>17791829200.57935</v>
      </c>
      <c r="BK542" s="225">
        <f t="shared" si="496"/>
        <v>17781076978.062027</v>
      </c>
      <c r="BL542" s="225">
        <f t="shared" si="496"/>
        <v>17770322164.203342</v>
      </c>
      <c r="BM542" s="225">
        <f t="shared" si="496"/>
        <v>17759564778.382202</v>
      </c>
      <c r="BN542" s="225">
        <f t="shared" si="496"/>
        <v>17748804839.970856</v>
      </c>
    </row>
    <row r="543" spans="2:67" hidden="1" outlineLevel="1">
      <c r="D543">
        <v>6</v>
      </c>
      <c r="E543" s="51" t="str">
        <v>Llamadas entrantes de otros móviles</v>
      </c>
      <c r="J543" s="51" t="str">
        <v>minutos</v>
      </c>
      <c r="P543" s="224"/>
      <c r="Q543" s="224"/>
      <c r="R543" s="225">
        <f t="shared" ref="R543:AW543" si="497">R300</f>
        <v>630666592.34957957</v>
      </c>
      <c r="S543" s="225">
        <f t="shared" si="497"/>
        <v>1002194856.6090163</v>
      </c>
      <c r="T543" s="225">
        <f t="shared" si="497"/>
        <v>2231998874.4285808</v>
      </c>
      <c r="U543" s="225">
        <f t="shared" si="497"/>
        <v>3648646224.7742538</v>
      </c>
      <c r="V543" s="225">
        <f t="shared" si="497"/>
        <v>5942708071.371419</v>
      </c>
      <c r="W543" s="225">
        <f t="shared" si="497"/>
        <v>6934759508.1352043</v>
      </c>
      <c r="X543" s="225">
        <f t="shared" si="497"/>
        <v>7951447873.0462484</v>
      </c>
      <c r="Y543" s="225">
        <f t="shared" si="497"/>
        <v>9068911458.7668324</v>
      </c>
      <c r="Z543" s="225">
        <f t="shared" si="497"/>
        <v>10147656744.250891</v>
      </c>
      <c r="AA543" s="225">
        <f t="shared" si="497"/>
        <v>11094558548.177603</v>
      </c>
      <c r="AB543" s="225">
        <f t="shared" si="497"/>
        <v>11970314812.284222</v>
      </c>
      <c r="AC543" s="225">
        <f t="shared" si="497"/>
        <v>12751181452.769356</v>
      </c>
      <c r="AD543" s="225">
        <f t="shared" si="497"/>
        <v>13480547551.715675</v>
      </c>
      <c r="AE543" s="225">
        <f t="shared" si="497"/>
        <v>14079900069.600672</v>
      </c>
      <c r="AF543" s="225">
        <f t="shared" si="497"/>
        <v>14675573436.029997</v>
      </c>
      <c r="AG543" s="225">
        <f t="shared" si="497"/>
        <v>15268704425.962578</v>
      </c>
      <c r="AH543" s="225">
        <f t="shared" si="497"/>
        <v>15453171357.287619</v>
      </c>
      <c r="AI543" s="225">
        <f t="shared" si="497"/>
        <v>15530772338.766008</v>
      </c>
      <c r="AJ543" s="225">
        <f t="shared" si="497"/>
        <v>15604992618.566082</v>
      </c>
      <c r="AK543" s="225">
        <f t="shared" si="497"/>
        <v>15675658515.805416</v>
      </c>
      <c r="AL543" s="225">
        <f t="shared" si="497"/>
        <v>15742633562.216499</v>
      </c>
      <c r="AM543" s="225">
        <f t="shared" si="497"/>
        <v>15805776831.942654</v>
      </c>
      <c r="AN543" s="225">
        <f t="shared" si="497"/>
        <v>15864935380.145967</v>
      </c>
      <c r="AO543" s="225">
        <f t="shared" si="497"/>
        <v>15919952035.533596</v>
      </c>
      <c r="AP543" s="225">
        <f t="shared" si="497"/>
        <v>15970680919.371977</v>
      </c>
      <c r="AQ543" s="225">
        <f t="shared" si="497"/>
        <v>16017026110.945625</v>
      </c>
      <c r="AR543" s="225">
        <f t="shared" si="497"/>
        <v>16058965289.289425</v>
      </c>
      <c r="AS543" s="225">
        <f t="shared" si="497"/>
        <v>16096509020.540709</v>
      </c>
      <c r="AT543" s="225">
        <f t="shared" si="497"/>
        <v>16129635247.887793</v>
      </c>
      <c r="AU543" s="225">
        <f t="shared" si="497"/>
        <v>16158285626.441092</v>
      </c>
      <c r="AV543" s="225">
        <f t="shared" si="497"/>
        <v>16182442193.767128</v>
      </c>
      <c r="AW543" s="225">
        <f t="shared" si="497"/>
        <v>16202183667.589039</v>
      </c>
      <c r="AX543" s="225">
        <f t="shared" ref="AX543:BN543" si="498">AX300</f>
        <v>16217635685.883577</v>
      </c>
      <c r="AY543" s="225">
        <f t="shared" si="498"/>
        <v>16228884626.823429</v>
      </c>
      <c r="AZ543" s="225">
        <f t="shared" si="498"/>
        <v>16235960901.072607</v>
      </c>
      <c r="BA543" s="225">
        <f t="shared" si="498"/>
        <v>16238899773.114473</v>
      </c>
      <c r="BB543" s="225">
        <f t="shared" si="498"/>
        <v>16237792937.209578</v>
      </c>
      <c r="BC543" s="225">
        <f t="shared" si="498"/>
        <v>16232762564.320833</v>
      </c>
      <c r="BD543" s="225">
        <f t="shared" si="498"/>
        <v>16223906094.045977</v>
      </c>
      <c r="BE543" s="225">
        <f t="shared" si="498"/>
        <v>16211279592.951229</v>
      </c>
      <c r="BF543" s="225">
        <f t="shared" si="498"/>
        <v>16194925160.49003</v>
      </c>
      <c r="BG543" s="225">
        <f t="shared" si="498"/>
        <v>16174900349.091669</v>
      </c>
      <c r="BH543" s="225">
        <f t="shared" si="498"/>
        <v>16151273475.437849</v>
      </c>
      <c r="BI543" s="225">
        <f t="shared" si="498"/>
        <v>16124103808.955175</v>
      </c>
      <c r="BJ543" s="225">
        <f t="shared" si="498"/>
        <v>16101970392.775129</v>
      </c>
      <c r="BK543" s="225">
        <f t="shared" si="498"/>
        <v>16086639229.541481</v>
      </c>
      <c r="BL543" s="225">
        <f t="shared" si="498"/>
        <v>16071322663.562721</v>
      </c>
      <c r="BM543" s="225">
        <f t="shared" si="498"/>
        <v>16056020680.940376</v>
      </c>
      <c r="BN543" s="225">
        <f t="shared" si="498"/>
        <v>16040733267.7892</v>
      </c>
    </row>
    <row r="544" spans="2:67" hidden="1" outlineLevel="1">
      <c r="D544">
        <v>7</v>
      </c>
      <c r="E544" s="51" t="str">
        <v>Llamadas entrantes internacionales</v>
      </c>
      <c r="J544" s="51" t="str">
        <v>minutos</v>
      </c>
      <c r="P544" s="224"/>
      <c r="Q544" s="224"/>
      <c r="R544" s="225">
        <f t="shared" ref="R544:AW544" si="499">R296</f>
        <v>880575692.70000017</v>
      </c>
      <c r="S544" s="225">
        <f t="shared" si="499"/>
        <v>835609677.20000005</v>
      </c>
      <c r="T544" s="225">
        <f t="shared" si="499"/>
        <v>747978237.30000007</v>
      </c>
      <c r="U544" s="225">
        <f t="shared" si="499"/>
        <v>711414599.9000001</v>
      </c>
      <c r="V544" s="225">
        <f t="shared" si="499"/>
        <v>743765130.6500001</v>
      </c>
      <c r="W544" s="225">
        <f t="shared" si="499"/>
        <v>905181779.04999995</v>
      </c>
      <c r="X544" s="225">
        <f t="shared" si="499"/>
        <v>1173108319.0473516</v>
      </c>
      <c r="Y544" s="225">
        <f t="shared" si="499"/>
        <v>1322564835.5235405</v>
      </c>
      <c r="Z544" s="225">
        <f t="shared" si="499"/>
        <v>1471223960.289947</v>
      </c>
      <c r="AA544" s="225">
        <f t="shared" si="499"/>
        <v>1614524330.1891353</v>
      </c>
      <c r="AB544" s="225">
        <f t="shared" si="499"/>
        <v>1747564598.581099</v>
      </c>
      <c r="AC544" s="225">
        <f t="shared" si="499"/>
        <v>1865354201.5166273</v>
      </c>
      <c r="AD544" s="225">
        <f t="shared" si="499"/>
        <v>1963102763.3573074</v>
      </c>
      <c r="AE544" s="225">
        <f t="shared" si="499"/>
        <v>2036527018.0847597</v>
      </c>
      <c r="AF544" s="225">
        <f t="shared" si="499"/>
        <v>2082149592.1823151</v>
      </c>
      <c r="AG544" s="225">
        <f t="shared" si="499"/>
        <v>2097561965.9294846</v>
      </c>
      <c r="AH544" s="225">
        <f t="shared" si="499"/>
        <v>2097561965.9294844</v>
      </c>
      <c r="AI544" s="225">
        <f t="shared" si="499"/>
        <v>2097561965.9294848</v>
      </c>
      <c r="AJ544" s="225">
        <f t="shared" si="499"/>
        <v>2097561965.9294846</v>
      </c>
      <c r="AK544" s="225">
        <f t="shared" si="499"/>
        <v>2097561965.9294846</v>
      </c>
      <c r="AL544" s="225">
        <f t="shared" si="499"/>
        <v>2097561965.9294846</v>
      </c>
      <c r="AM544" s="225">
        <f t="shared" si="499"/>
        <v>2097561965.9294846</v>
      </c>
      <c r="AN544" s="225">
        <f t="shared" si="499"/>
        <v>2097561965.9294846</v>
      </c>
      <c r="AO544" s="225">
        <f t="shared" si="499"/>
        <v>2097561965.9294846</v>
      </c>
      <c r="AP544" s="225">
        <f t="shared" si="499"/>
        <v>2097561965.9294846</v>
      </c>
      <c r="AQ544" s="225">
        <f t="shared" si="499"/>
        <v>2097561965.9294846</v>
      </c>
      <c r="AR544" s="225">
        <f t="shared" si="499"/>
        <v>2097561965.9294846</v>
      </c>
      <c r="AS544" s="225">
        <f t="shared" si="499"/>
        <v>2097561965.9294846</v>
      </c>
      <c r="AT544" s="225">
        <f t="shared" si="499"/>
        <v>2097561965.9294844</v>
      </c>
      <c r="AU544" s="225">
        <f t="shared" si="499"/>
        <v>2097561965.9294846</v>
      </c>
      <c r="AV544" s="225">
        <f t="shared" si="499"/>
        <v>2097561965.9294844</v>
      </c>
      <c r="AW544" s="225">
        <f t="shared" si="499"/>
        <v>2097561965.9294848</v>
      </c>
      <c r="AX544" s="225">
        <f t="shared" ref="AX544:BN544" si="500">AX296</f>
        <v>2097561965.9294846</v>
      </c>
      <c r="AY544" s="225">
        <f t="shared" si="500"/>
        <v>2097561965.9294846</v>
      </c>
      <c r="AZ544" s="225">
        <f t="shared" si="500"/>
        <v>2097561965.9294844</v>
      </c>
      <c r="BA544" s="225">
        <f t="shared" si="500"/>
        <v>2097561965.9294846</v>
      </c>
      <c r="BB544" s="225">
        <f t="shared" si="500"/>
        <v>2097561965.9294846</v>
      </c>
      <c r="BC544" s="225">
        <f t="shared" si="500"/>
        <v>2097561965.9294846</v>
      </c>
      <c r="BD544" s="225">
        <f t="shared" si="500"/>
        <v>2097561965.9294846</v>
      </c>
      <c r="BE544" s="225">
        <f t="shared" si="500"/>
        <v>2097561965.9294846</v>
      </c>
      <c r="BF544" s="225">
        <f t="shared" si="500"/>
        <v>2097561965.9294846</v>
      </c>
      <c r="BG544" s="225">
        <f t="shared" si="500"/>
        <v>2097561965.9294846</v>
      </c>
      <c r="BH544" s="225">
        <f t="shared" si="500"/>
        <v>2097561965.9294846</v>
      </c>
      <c r="BI544" s="225">
        <f t="shared" si="500"/>
        <v>2097561965.9294848</v>
      </c>
      <c r="BJ544" s="225">
        <f t="shared" si="500"/>
        <v>2097561965.9294846</v>
      </c>
      <c r="BK544" s="225">
        <f t="shared" si="500"/>
        <v>2097561965.9294848</v>
      </c>
      <c r="BL544" s="225">
        <f t="shared" si="500"/>
        <v>2097561965.9294846</v>
      </c>
      <c r="BM544" s="225">
        <f t="shared" si="500"/>
        <v>2097561965.9294844</v>
      </c>
      <c r="BN544" s="225">
        <f t="shared" si="500"/>
        <v>2097561965.9294846</v>
      </c>
    </row>
    <row r="545" spans="4:66" hidden="1" outlineLevel="1">
      <c r="D545">
        <v>8</v>
      </c>
      <c r="E545" s="51" t="str">
        <v>Roaming in originación</v>
      </c>
      <c r="J545" s="51" t="str">
        <v>minutos</v>
      </c>
      <c r="P545" s="224"/>
      <c r="Q545" s="224"/>
      <c r="R545" s="225">
        <f t="shared" ref="R545" si="501">R346</f>
        <v>162237174.8917304</v>
      </c>
      <c r="S545" s="225">
        <f t="shared" ref="S545:BN545" si="502">S346</f>
        <v>257811756.95627135</v>
      </c>
      <c r="T545" s="225">
        <f t="shared" si="502"/>
        <v>382783545.89836389</v>
      </c>
      <c r="U545" s="225">
        <f t="shared" si="502"/>
        <v>469301896.49132049</v>
      </c>
      <c r="V545" s="225">
        <f t="shared" si="502"/>
        <v>497363799.99476707</v>
      </c>
      <c r="W545" s="225">
        <f t="shared" si="502"/>
        <v>564810720.5800935</v>
      </c>
      <c r="X545" s="225">
        <f t="shared" si="502"/>
        <v>647616258.0060364</v>
      </c>
      <c r="Y545" s="225">
        <f t="shared" si="502"/>
        <v>738629567.45569324</v>
      </c>
      <c r="Z545" s="225">
        <f t="shared" si="502"/>
        <v>826489413.39582574</v>
      </c>
      <c r="AA545" s="225">
        <f t="shared" si="502"/>
        <v>903611091.45359218</v>
      </c>
      <c r="AB545" s="225">
        <f t="shared" si="502"/>
        <v>974938226.30265641</v>
      </c>
      <c r="AC545" s="225">
        <f t="shared" si="502"/>
        <v>1038536949.4266489</v>
      </c>
      <c r="AD545" s="225">
        <f t="shared" si="502"/>
        <v>1097941142.3808961</v>
      </c>
      <c r="AE545" s="225">
        <f t="shared" si="502"/>
        <v>1146756206.1348729</v>
      </c>
      <c r="AF545" s="225">
        <f t="shared" si="502"/>
        <v>1195271616.500385</v>
      </c>
      <c r="AG545" s="225">
        <f t="shared" si="502"/>
        <v>1243579959.6273828</v>
      </c>
      <c r="AH545" s="225">
        <f t="shared" si="502"/>
        <v>1258604114.4351552</v>
      </c>
      <c r="AI545" s="225">
        <f t="shared" si="502"/>
        <v>1264924429.6840279</v>
      </c>
      <c r="AJ545" s="225">
        <f t="shared" si="502"/>
        <v>1270969399.1838872</v>
      </c>
      <c r="AK545" s="225">
        <f t="shared" si="502"/>
        <v>1276724877.2640374</v>
      </c>
      <c r="AL545" s="225">
        <f t="shared" si="502"/>
        <v>1282179749.0847478</v>
      </c>
      <c r="AM545" s="225">
        <f t="shared" si="502"/>
        <v>1287322536.7520022</v>
      </c>
      <c r="AN545" s="225">
        <f t="shared" si="502"/>
        <v>1292140783.469857</v>
      </c>
      <c r="AO545" s="225">
        <f t="shared" si="502"/>
        <v>1296621688.2131202</v>
      </c>
      <c r="AP545" s="225">
        <f t="shared" si="502"/>
        <v>1300753369.6941247</v>
      </c>
      <c r="AQ545" s="225">
        <f t="shared" si="502"/>
        <v>1304528015.522495</v>
      </c>
      <c r="AR545" s="225">
        <f t="shared" si="502"/>
        <v>1307943807.7375114</v>
      </c>
      <c r="AS545" s="225">
        <f t="shared" si="502"/>
        <v>1311001606.9122956</v>
      </c>
      <c r="AT545" s="225">
        <f t="shared" si="502"/>
        <v>1313699616.600455</v>
      </c>
      <c r="AU545" s="225">
        <f t="shared" si="502"/>
        <v>1316033084.8247821</v>
      </c>
      <c r="AV545" s="225">
        <f t="shared" si="502"/>
        <v>1318000548.6109674</v>
      </c>
      <c r="AW545" s="225">
        <f t="shared" si="502"/>
        <v>1319608419.2287714</v>
      </c>
      <c r="AX545" s="225">
        <f t="shared" si="502"/>
        <v>1320866929.4304757</v>
      </c>
      <c r="AY545" s="225">
        <f t="shared" si="502"/>
        <v>1321783114.4013526</v>
      </c>
      <c r="AZ545" s="225">
        <f t="shared" si="502"/>
        <v>1322359450.9784195</v>
      </c>
      <c r="BA545" s="225">
        <f t="shared" si="502"/>
        <v>1322598811.3244722</v>
      </c>
      <c r="BB545" s="225">
        <f t="shared" si="502"/>
        <v>1322508663.6006362</v>
      </c>
      <c r="BC545" s="225">
        <f t="shared" si="502"/>
        <v>1322098958.183636</v>
      </c>
      <c r="BD545" s="225">
        <f t="shared" si="502"/>
        <v>1321377631.1712327</v>
      </c>
      <c r="BE545" s="225">
        <f t="shared" si="502"/>
        <v>1320349248.9795556</v>
      </c>
      <c r="BF545" s="225">
        <f t="shared" si="502"/>
        <v>1319017240.4546382</v>
      </c>
      <c r="BG545" s="225">
        <f t="shared" si="502"/>
        <v>1317386293.030705</v>
      </c>
      <c r="BH545" s="225">
        <f t="shared" si="502"/>
        <v>1315461970.8508494</v>
      </c>
      <c r="BI545" s="225">
        <f t="shared" si="502"/>
        <v>1313249101.1924284</v>
      </c>
      <c r="BJ545" s="225">
        <f t="shared" si="502"/>
        <v>1311446415.6448061</v>
      </c>
      <c r="BK545" s="225">
        <f t="shared" si="502"/>
        <v>1310197748.6444335</v>
      </c>
      <c r="BL545" s="225">
        <f t="shared" si="502"/>
        <v>1308950270.5369191</v>
      </c>
      <c r="BM545" s="225">
        <f t="shared" si="502"/>
        <v>1307703980.1902833</v>
      </c>
      <c r="BN545" s="225">
        <f t="shared" si="502"/>
        <v>1306458876.4736235</v>
      </c>
    </row>
    <row r="546" spans="4:66" hidden="1" outlineLevel="1">
      <c r="D546">
        <v>9</v>
      </c>
      <c r="E546" s="51" t="str">
        <v>Roaming in terminación</v>
      </c>
      <c r="J546" s="51" t="str">
        <v>minutos</v>
      </c>
      <c r="P546" s="224"/>
      <c r="Q546" s="224"/>
      <c r="R546" s="225">
        <f t="shared" ref="R546" si="503">R347</f>
        <v>108158116.59448694</v>
      </c>
      <c r="S546" s="225">
        <f t="shared" ref="S546:BN546" si="504">S347</f>
        <v>171874504.63751423</v>
      </c>
      <c r="T546" s="225">
        <f t="shared" si="504"/>
        <v>255189030.59890929</v>
      </c>
      <c r="U546" s="225">
        <f t="shared" si="504"/>
        <v>312867930.9942137</v>
      </c>
      <c r="V546" s="225">
        <f t="shared" si="504"/>
        <v>331575866.66317809</v>
      </c>
      <c r="W546" s="225">
        <f t="shared" si="504"/>
        <v>376540480.386729</v>
      </c>
      <c r="X546" s="225">
        <f t="shared" si="504"/>
        <v>431744172.00402433</v>
      </c>
      <c r="Y546" s="225">
        <f t="shared" si="504"/>
        <v>492419711.63712883</v>
      </c>
      <c r="Z546" s="225">
        <f t="shared" si="504"/>
        <v>550992942.26388395</v>
      </c>
      <c r="AA546" s="225">
        <f t="shared" si="504"/>
        <v>602407394.30239475</v>
      </c>
      <c r="AB546" s="225">
        <f t="shared" si="504"/>
        <v>649958817.53510427</v>
      </c>
      <c r="AC546" s="225">
        <f t="shared" si="504"/>
        <v>692357966.28443265</v>
      </c>
      <c r="AD546" s="225">
        <f t="shared" si="504"/>
        <v>731960761.58726406</v>
      </c>
      <c r="AE546" s="225">
        <f t="shared" si="504"/>
        <v>764504137.42324877</v>
      </c>
      <c r="AF546" s="225">
        <f t="shared" si="504"/>
        <v>796847744.33359015</v>
      </c>
      <c r="AG546" s="225">
        <f t="shared" si="504"/>
        <v>829053306.41825521</v>
      </c>
      <c r="AH546" s="225">
        <f t="shared" si="504"/>
        <v>839069409.62343693</v>
      </c>
      <c r="AI546" s="225">
        <f t="shared" si="504"/>
        <v>843282953.12268543</v>
      </c>
      <c r="AJ546" s="225">
        <f t="shared" si="504"/>
        <v>847312932.78925824</v>
      </c>
      <c r="AK546" s="225">
        <f t="shared" si="504"/>
        <v>851149918.17602503</v>
      </c>
      <c r="AL546" s="225">
        <f t="shared" si="504"/>
        <v>854786499.38983202</v>
      </c>
      <c r="AM546" s="225">
        <f t="shared" si="504"/>
        <v>858215024.50133491</v>
      </c>
      <c r="AN546" s="225">
        <f t="shared" si="504"/>
        <v>861427188.97990477</v>
      </c>
      <c r="AO546" s="225">
        <f t="shared" si="504"/>
        <v>864414458.80874693</v>
      </c>
      <c r="AP546" s="225">
        <f t="shared" si="504"/>
        <v>867168913.12941647</v>
      </c>
      <c r="AQ546" s="225">
        <f t="shared" si="504"/>
        <v>869685343.68166339</v>
      </c>
      <c r="AR546" s="225">
        <f t="shared" si="504"/>
        <v>871962538.4916743</v>
      </c>
      <c r="AS546" s="225">
        <f t="shared" si="504"/>
        <v>874001071.27486384</v>
      </c>
      <c r="AT546" s="225">
        <f t="shared" si="504"/>
        <v>875799744.40030348</v>
      </c>
      <c r="AU546" s="225">
        <f t="shared" si="504"/>
        <v>877355389.88318813</v>
      </c>
      <c r="AV546" s="225">
        <f t="shared" si="504"/>
        <v>878667032.40731168</v>
      </c>
      <c r="AW546" s="225">
        <f t="shared" si="504"/>
        <v>879738946.15251434</v>
      </c>
      <c r="AX546" s="225">
        <f t="shared" si="504"/>
        <v>880577952.95365047</v>
      </c>
      <c r="AY546" s="225">
        <f t="shared" si="504"/>
        <v>881188742.93423522</v>
      </c>
      <c r="AZ546" s="225">
        <f t="shared" si="504"/>
        <v>881572967.31894648</v>
      </c>
      <c r="BA546" s="225">
        <f t="shared" si="504"/>
        <v>881732540.88298154</v>
      </c>
      <c r="BB546" s="225">
        <f t="shared" si="504"/>
        <v>881672442.40042424</v>
      </c>
      <c r="BC546" s="225">
        <f t="shared" si="504"/>
        <v>881399305.45575738</v>
      </c>
      <c r="BD546" s="225">
        <f t="shared" si="504"/>
        <v>880918420.7808218</v>
      </c>
      <c r="BE546" s="225">
        <f t="shared" si="504"/>
        <v>880232832.65303707</v>
      </c>
      <c r="BF546" s="225">
        <f t="shared" si="504"/>
        <v>879344826.96975887</v>
      </c>
      <c r="BG546" s="225">
        <f t="shared" si="504"/>
        <v>878257528.68713665</v>
      </c>
      <c r="BH546" s="225">
        <f t="shared" si="504"/>
        <v>876974647.23389971</v>
      </c>
      <c r="BI546" s="225">
        <f t="shared" si="504"/>
        <v>875499400.79495227</v>
      </c>
      <c r="BJ546" s="225">
        <f t="shared" si="504"/>
        <v>874297610.42987084</v>
      </c>
      <c r="BK546" s="225">
        <f t="shared" si="504"/>
        <v>873465165.76295567</v>
      </c>
      <c r="BL546" s="225">
        <f t="shared" si="504"/>
        <v>872633513.69127941</v>
      </c>
      <c r="BM546" s="225">
        <f t="shared" si="504"/>
        <v>871802653.46018887</v>
      </c>
      <c r="BN546" s="225">
        <f t="shared" si="504"/>
        <v>870972584.31574905</v>
      </c>
    </row>
    <row r="547" spans="4:66" hidden="1" outlineLevel="1">
      <c r="D547">
        <v>10</v>
      </c>
      <c r="E547" s="51" t="str">
        <v>SMS on-net</v>
      </c>
      <c r="J547" s="51" t="str">
        <v>mensajes</v>
      </c>
      <c r="P547" s="224"/>
      <c r="Q547" s="224"/>
      <c r="R547" s="225">
        <f t="shared" ref="R547" si="505">R419</f>
        <v>14446976726</v>
      </c>
      <c r="S547" s="225">
        <f t="shared" ref="S547:BN547" si="506">S419</f>
        <v>17168290656.827585</v>
      </c>
      <c r="T547" s="225">
        <f t="shared" si="506"/>
        <v>26248375567.927818</v>
      </c>
      <c r="U547" s="225">
        <f t="shared" si="506"/>
        <v>30388033219.106621</v>
      </c>
      <c r="V547" s="225">
        <f t="shared" si="506"/>
        <v>36476428341.21035</v>
      </c>
      <c r="W547" s="225">
        <f t="shared" si="506"/>
        <v>48135397462.085114</v>
      </c>
      <c r="X547" s="225">
        <f t="shared" si="506"/>
        <v>51314078932.926369</v>
      </c>
      <c r="Y547" s="225">
        <f t="shared" si="506"/>
        <v>54498560080.951599</v>
      </c>
      <c r="Z547" s="225">
        <f t="shared" si="506"/>
        <v>57577554132.068748</v>
      </c>
      <c r="AA547" s="225">
        <f t="shared" si="506"/>
        <v>60265169794.998604</v>
      </c>
      <c r="AB547" s="225">
        <f t="shared" si="506"/>
        <v>62844462153.689255</v>
      </c>
      <c r="AC547" s="225">
        <f t="shared" si="506"/>
        <v>65327026590.13829</v>
      </c>
      <c r="AD547" s="225">
        <f t="shared" si="506"/>
        <v>67722681725.474236</v>
      </c>
      <c r="AE547" s="225">
        <f t="shared" si="506"/>
        <v>70040201853.588776</v>
      </c>
      <c r="AF547" s="225">
        <f t="shared" si="506"/>
        <v>72287648677.218689</v>
      </c>
      <c r="AG547" s="225">
        <f t="shared" si="506"/>
        <v>74471895630.673706</v>
      </c>
      <c r="AH547" s="225">
        <f t="shared" si="506"/>
        <v>75371618467.248505</v>
      </c>
      <c r="AI547" s="225">
        <f t="shared" si="506"/>
        <v>75750111103.70755</v>
      </c>
      <c r="AJ547" s="225">
        <f t="shared" si="506"/>
        <v>76112114635.687134</v>
      </c>
      <c r="AK547" s="225">
        <f t="shared" si="506"/>
        <v>76456781948.449234</v>
      </c>
      <c r="AL547" s="225">
        <f t="shared" si="506"/>
        <v>76783447428.835693</v>
      </c>
      <c r="AM547" s="225">
        <f t="shared" si="506"/>
        <v>77091423722.150375</v>
      </c>
      <c r="AN547" s="225">
        <f t="shared" si="506"/>
        <v>77379964852.068924</v>
      </c>
      <c r="AO547" s="225">
        <f t="shared" si="506"/>
        <v>77648304228.067932</v>
      </c>
      <c r="AP547" s="225">
        <f t="shared" si="506"/>
        <v>77895730338.186905</v>
      </c>
      <c r="AQ547" s="225">
        <f t="shared" si="506"/>
        <v>78121775336.738831</v>
      </c>
      <c r="AR547" s="225">
        <f t="shared" si="506"/>
        <v>78326330354.985489</v>
      </c>
      <c r="AS547" s="225">
        <f t="shared" si="506"/>
        <v>78509446928.424271</v>
      </c>
      <c r="AT547" s="225">
        <f t="shared" si="506"/>
        <v>78671017476.704391</v>
      </c>
      <c r="AU547" s="225">
        <f t="shared" si="506"/>
        <v>78810757427.251389</v>
      </c>
      <c r="AV547" s="225">
        <f t="shared" si="506"/>
        <v>78928579169.71965</v>
      </c>
      <c r="AW547" s="225">
        <f t="shared" si="506"/>
        <v>79024866643.564621</v>
      </c>
      <c r="AX547" s="225">
        <f t="shared" si="506"/>
        <v>79100232638.059677</v>
      </c>
      <c r="AY547" s="225">
        <f t="shared" si="506"/>
        <v>79155098455.895782</v>
      </c>
      <c r="AZ547" s="225">
        <f t="shared" si="506"/>
        <v>79189612422.67627</v>
      </c>
      <c r="BA547" s="225">
        <f t="shared" si="506"/>
        <v>79203946538.123688</v>
      </c>
      <c r="BB547" s="225">
        <f t="shared" si="506"/>
        <v>79198548033.726044</v>
      </c>
      <c r="BC547" s="225">
        <f t="shared" si="506"/>
        <v>79174012788.671677</v>
      </c>
      <c r="BD547" s="225">
        <f t="shared" si="506"/>
        <v>79130816056.875351</v>
      </c>
      <c r="BE547" s="225">
        <f t="shared" si="506"/>
        <v>79069231298.570007</v>
      </c>
      <c r="BF547" s="225">
        <f t="shared" si="506"/>
        <v>78989463850.502945</v>
      </c>
      <c r="BG547" s="225">
        <f t="shared" si="506"/>
        <v>78891794420.08638</v>
      </c>
      <c r="BH547" s="225">
        <f t="shared" si="506"/>
        <v>78776556216.520493</v>
      </c>
      <c r="BI547" s="225">
        <f t="shared" si="506"/>
        <v>78644038321.735825</v>
      </c>
      <c r="BJ547" s="225">
        <f t="shared" si="506"/>
        <v>78536084338.625916</v>
      </c>
      <c r="BK547" s="225">
        <f t="shared" si="506"/>
        <v>78461307805.111267</v>
      </c>
      <c r="BL547" s="225">
        <f t="shared" si="506"/>
        <v>78386602468.550354</v>
      </c>
      <c r="BM547" s="225">
        <f t="shared" si="506"/>
        <v>78311968261.154495</v>
      </c>
      <c r="BN547" s="225">
        <f t="shared" si="506"/>
        <v>78237405115.199448</v>
      </c>
    </row>
    <row r="548" spans="4:66" hidden="1" outlineLevel="1">
      <c r="D548">
        <v>11</v>
      </c>
      <c r="E548" s="51" t="str">
        <v>SMS salientes a otras redes</v>
      </c>
      <c r="J548" s="51" t="str">
        <v>mensajes</v>
      </c>
      <c r="P548" s="224"/>
      <c r="Q548" s="224"/>
      <c r="R548" s="225">
        <f t="shared" ref="R548" si="507">R420</f>
        <v>7223488363.000001</v>
      </c>
      <c r="S548" s="225">
        <f t="shared" ref="S548:BN548" si="508">S420</f>
        <v>7799164487.1724148</v>
      </c>
      <c r="T548" s="225">
        <f t="shared" si="508"/>
        <v>13568291917.985748</v>
      </c>
      <c r="U548" s="225">
        <f t="shared" si="508"/>
        <v>20694359539.893379</v>
      </c>
      <c r="V548" s="225">
        <f t="shared" si="508"/>
        <v>26485827231.78965</v>
      </c>
      <c r="W548" s="225">
        <f t="shared" si="508"/>
        <v>35655849971.914886</v>
      </c>
      <c r="X548" s="225">
        <f t="shared" si="508"/>
        <v>38010428839.204704</v>
      </c>
      <c r="Y548" s="225">
        <f t="shared" si="508"/>
        <v>40369303763.667847</v>
      </c>
      <c r="Z548" s="225">
        <f t="shared" si="508"/>
        <v>42650040097.828697</v>
      </c>
      <c r="AA548" s="225">
        <f t="shared" si="508"/>
        <v>44640866514.813774</v>
      </c>
      <c r="AB548" s="225">
        <f t="shared" si="508"/>
        <v>46551453447.177216</v>
      </c>
      <c r="AC548" s="225">
        <f t="shared" si="508"/>
        <v>48390390066.769089</v>
      </c>
      <c r="AD548" s="225">
        <f t="shared" si="508"/>
        <v>50164949426.277199</v>
      </c>
      <c r="AE548" s="225">
        <f t="shared" si="508"/>
        <v>51881631002.65834</v>
      </c>
      <c r="AF548" s="225">
        <f t="shared" si="508"/>
        <v>53546406427.569389</v>
      </c>
      <c r="AG548" s="225">
        <f t="shared" si="508"/>
        <v>55164367133.832367</v>
      </c>
      <c r="AH548" s="225">
        <f t="shared" si="508"/>
        <v>55830828494.258141</v>
      </c>
      <c r="AI548" s="225">
        <f t="shared" si="508"/>
        <v>56111193410.153732</v>
      </c>
      <c r="AJ548" s="225">
        <f t="shared" si="508"/>
        <v>56379344174.583046</v>
      </c>
      <c r="AK548" s="225">
        <f t="shared" si="508"/>
        <v>56634653295.147568</v>
      </c>
      <c r="AL548" s="225">
        <f t="shared" si="508"/>
        <v>56876627725.063461</v>
      </c>
      <c r="AM548" s="225">
        <f t="shared" si="508"/>
        <v>57104758312.703972</v>
      </c>
      <c r="AN548" s="225">
        <f t="shared" si="508"/>
        <v>57318492483.014</v>
      </c>
      <c r="AO548" s="225">
        <f t="shared" si="508"/>
        <v>57517262391.161415</v>
      </c>
      <c r="AP548" s="225">
        <f t="shared" si="508"/>
        <v>57700540991.24955</v>
      </c>
      <c r="AQ548" s="225">
        <f t="shared" si="508"/>
        <v>57867981730.917641</v>
      </c>
      <c r="AR548" s="225">
        <f t="shared" si="508"/>
        <v>58019503966.655907</v>
      </c>
      <c r="AS548" s="225">
        <f t="shared" si="508"/>
        <v>58155145872.90686</v>
      </c>
      <c r="AT548" s="225">
        <f t="shared" si="508"/>
        <v>58274827760.521759</v>
      </c>
      <c r="AU548" s="225">
        <f t="shared" si="508"/>
        <v>58378338835.001015</v>
      </c>
      <c r="AV548" s="225">
        <f t="shared" si="508"/>
        <v>58465614199.79232</v>
      </c>
      <c r="AW548" s="225">
        <f t="shared" si="508"/>
        <v>58536938254.492294</v>
      </c>
      <c r="AX548" s="225">
        <f t="shared" si="508"/>
        <v>58592764917.08123</v>
      </c>
      <c r="AY548" s="225">
        <f t="shared" si="508"/>
        <v>58633406263.626495</v>
      </c>
      <c r="AZ548" s="225">
        <f t="shared" si="508"/>
        <v>58658972164.945374</v>
      </c>
      <c r="BA548" s="225">
        <f t="shared" si="508"/>
        <v>58669590028.239754</v>
      </c>
      <c r="BB548" s="225">
        <f t="shared" si="508"/>
        <v>58665591136.093353</v>
      </c>
      <c r="BC548" s="225">
        <f t="shared" si="508"/>
        <v>58647416880.49752</v>
      </c>
      <c r="BD548" s="225">
        <f t="shared" si="508"/>
        <v>58615419301.389137</v>
      </c>
      <c r="BE548" s="225">
        <f t="shared" si="508"/>
        <v>58569800961.903694</v>
      </c>
      <c r="BF548" s="225">
        <f t="shared" si="508"/>
        <v>58510713963.335503</v>
      </c>
      <c r="BG548" s="225">
        <f t="shared" si="508"/>
        <v>58438366237.101006</v>
      </c>
      <c r="BH548" s="225">
        <f t="shared" si="508"/>
        <v>58353004604.829987</v>
      </c>
      <c r="BI548" s="225">
        <f t="shared" si="508"/>
        <v>58254843201.285782</v>
      </c>
      <c r="BJ548" s="225">
        <f t="shared" si="508"/>
        <v>58174877287.871033</v>
      </c>
      <c r="BK548" s="225">
        <f t="shared" si="508"/>
        <v>58119487263.045364</v>
      </c>
      <c r="BL548" s="225">
        <f t="shared" si="508"/>
        <v>58064149976.703957</v>
      </c>
      <c r="BM548" s="225">
        <f t="shared" si="508"/>
        <v>58008865378.632942</v>
      </c>
      <c r="BN548" s="225">
        <f t="shared" si="508"/>
        <v>57953633418.666245</v>
      </c>
    </row>
    <row r="549" spans="4:66" hidden="1" outlineLevel="1">
      <c r="D549">
        <v>12</v>
      </c>
      <c r="E549" s="51" t="str">
        <v>SMS entrantes de otras redes</v>
      </c>
      <c r="J549" s="51" t="str">
        <v>mensajes</v>
      </c>
      <c r="P549" s="224"/>
      <c r="Q549" s="224"/>
      <c r="R549" s="225">
        <f t="shared" ref="R549" si="509">R421</f>
        <v>7223488363.000001</v>
      </c>
      <c r="S549" s="225">
        <f t="shared" ref="S549:BN549" si="510">S421</f>
        <v>7799164487.1724148</v>
      </c>
      <c r="T549" s="225">
        <f t="shared" si="510"/>
        <v>13568291917.985748</v>
      </c>
      <c r="U549" s="225">
        <f t="shared" si="510"/>
        <v>20694359539.893379</v>
      </c>
      <c r="V549" s="225">
        <f t="shared" si="510"/>
        <v>26485827231.78965</v>
      </c>
      <c r="W549" s="225">
        <f t="shared" si="510"/>
        <v>35655849971.914886</v>
      </c>
      <c r="X549" s="225">
        <f t="shared" si="510"/>
        <v>38010428839.204704</v>
      </c>
      <c r="Y549" s="225">
        <f t="shared" si="510"/>
        <v>40369303763.667847</v>
      </c>
      <c r="Z549" s="225">
        <f t="shared" si="510"/>
        <v>42650040097.828697</v>
      </c>
      <c r="AA549" s="225">
        <f t="shared" si="510"/>
        <v>44640866514.813774</v>
      </c>
      <c r="AB549" s="225">
        <f t="shared" si="510"/>
        <v>46551453447.177216</v>
      </c>
      <c r="AC549" s="225">
        <f t="shared" si="510"/>
        <v>48390390066.769089</v>
      </c>
      <c r="AD549" s="225">
        <f t="shared" si="510"/>
        <v>50164949426.277199</v>
      </c>
      <c r="AE549" s="225">
        <f t="shared" si="510"/>
        <v>51881631002.65834</v>
      </c>
      <c r="AF549" s="225">
        <f t="shared" si="510"/>
        <v>53546406427.569389</v>
      </c>
      <c r="AG549" s="225">
        <f t="shared" si="510"/>
        <v>55164367133.832367</v>
      </c>
      <c r="AH549" s="225">
        <f t="shared" si="510"/>
        <v>55830828494.258141</v>
      </c>
      <c r="AI549" s="225">
        <f t="shared" si="510"/>
        <v>56111193410.153732</v>
      </c>
      <c r="AJ549" s="225">
        <f t="shared" si="510"/>
        <v>56379344174.583046</v>
      </c>
      <c r="AK549" s="225">
        <f t="shared" si="510"/>
        <v>56634653295.147568</v>
      </c>
      <c r="AL549" s="225">
        <f t="shared" si="510"/>
        <v>56876627725.063461</v>
      </c>
      <c r="AM549" s="225">
        <f t="shared" si="510"/>
        <v>57104758312.703972</v>
      </c>
      <c r="AN549" s="225">
        <f t="shared" si="510"/>
        <v>57318492483.014</v>
      </c>
      <c r="AO549" s="225">
        <f t="shared" si="510"/>
        <v>57517262391.161415</v>
      </c>
      <c r="AP549" s="225">
        <f t="shared" si="510"/>
        <v>57700540991.24955</v>
      </c>
      <c r="AQ549" s="225">
        <f t="shared" si="510"/>
        <v>57867981730.917641</v>
      </c>
      <c r="AR549" s="225">
        <f t="shared" si="510"/>
        <v>58019503966.655907</v>
      </c>
      <c r="AS549" s="225">
        <f t="shared" si="510"/>
        <v>58155145872.90686</v>
      </c>
      <c r="AT549" s="225">
        <f t="shared" si="510"/>
        <v>58274827760.521759</v>
      </c>
      <c r="AU549" s="225">
        <f t="shared" si="510"/>
        <v>58378338835.001015</v>
      </c>
      <c r="AV549" s="225">
        <f t="shared" si="510"/>
        <v>58465614199.79232</v>
      </c>
      <c r="AW549" s="225">
        <f t="shared" si="510"/>
        <v>58536938254.492294</v>
      </c>
      <c r="AX549" s="225">
        <f t="shared" si="510"/>
        <v>58592764917.08123</v>
      </c>
      <c r="AY549" s="225">
        <f t="shared" si="510"/>
        <v>58633406263.626495</v>
      </c>
      <c r="AZ549" s="225">
        <f t="shared" si="510"/>
        <v>58658972164.945374</v>
      </c>
      <c r="BA549" s="225">
        <f t="shared" si="510"/>
        <v>58669590028.239754</v>
      </c>
      <c r="BB549" s="225">
        <f t="shared" si="510"/>
        <v>58665591136.093353</v>
      </c>
      <c r="BC549" s="225">
        <f t="shared" si="510"/>
        <v>58647416880.49752</v>
      </c>
      <c r="BD549" s="225">
        <f t="shared" si="510"/>
        <v>58615419301.389137</v>
      </c>
      <c r="BE549" s="225">
        <f t="shared" si="510"/>
        <v>58569800961.903694</v>
      </c>
      <c r="BF549" s="225">
        <f t="shared" si="510"/>
        <v>58510713963.335503</v>
      </c>
      <c r="BG549" s="225">
        <f t="shared" si="510"/>
        <v>58438366237.101006</v>
      </c>
      <c r="BH549" s="225">
        <f t="shared" si="510"/>
        <v>58353004604.829987</v>
      </c>
      <c r="BI549" s="225">
        <f t="shared" si="510"/>
        <v>58254843201.285782</v>
      </c>
      <c r="BJ549" s="225">
        <f t="shared" si="510"/>
        <v>58174877287.871033</v>
      </c>
      <c r="BK549" s="225">
        <f t="shared" si="510"/>
        <v>58119487263.045364</v>
      </c>
      <c r="BL549" s="225">
        <f t="shared" si="510"/>
        <v>58064149976.703957</v>
      </c>
      <c r="BM549" s="225">
        <f t="shared" si="510"/>
        <v>58008865378.632942</v>
      </c>
      <c r="BN549" s="225">
        <f t="shared" si="510"/>
        <v>57953633418.666245</v>
      </c>
    </row>
    <row r="550" spans="4:66" hidden="1" outlineLevel="1">
      <c r="D550">
        <v>13</v>
      </c>
      <c r="E550" s="51" t="str">
        <v>Recuperación de correo de voz</v>
      </c>
      <c r="J550" s="51" t="str">
        <v>minutos</v>
      </c>
      <c r="P550" s="224"/>
      <c r="Q550" s="224"/>
      <c r="R550" s="225">
        <f t="shared" ref="R550" si="511">R438</f>
        <v>714957151.47428083</v>
      </c>
      <c r="S550" s="225">
        <f t="shared" ref="S550:BN550" si="512">S438</f>
        <v>1032492659.1630353</v>
      </c>
      <c r="T550" s="225">
        <f t="shared" si="512"/>
        <v>1463312794.9994464</v>
      </c>
      <c r="U550" s="225">
        <f t="shared" si="512"/>
        <v>1784512373.4894304</v>
      </c>
      <c r="V550" s="225">
        <f t="shared" si="512"/>
        <v>2124673928.0972524</v>
      </c>
      <c r="W550" s="225">
        <f t="shared" si="512"/>
        <v>2402866464.7119446</v>
      </c>
      <c r="X550" s="225">
        <f t="shared" si="512"/>
        <v>2753615297.7962356</v>
      </c>
      <c r="Y550" s="225">
        <f t="shared" si="512"/>
        <v>3135702529.1685743</v>
      </c>
      <c r="Z550" s="225">
        <f t="shared" si="512"/>
        <v>3503813758.4280939</v>
      </c>
      <c r="AA550" s="225">
        <f t="shared" si="512"/>
        <v>3826667540.953516</v>
      </c>
      <c r="AB550" s="225">
        <f t="shared" si="512"/>
        <v>4124940618.3183169</v>
      </c>
      <c r="AC550" s="225">
        <f t="shared" si="512"/>
        <v>4390456197.6243734</v>
      </c>
      <c r="AD550" s="225">
        <f t="shared" si="512"/>
        <v>4637799263.019619</v>
      </c>
      <c r="AE550" s="225">
        <f t="shared" si="512"/>
        <v>4840619655.7155781</v>
      </c>
      <c r="AF550" s="225">
        <f t="shared" si="512"/>
        <v>5041281528.3560276</v>
      </c>
      <c r="AG550" s="225">
        <f t="shared" si="512"/>
        <v>5240103306.743886</v>
      </c>
      <c r="AH550" s="225">
        <f t="shared" si="512"/>
        <v>5302667313.9315376</v>
      </c>
      <c r="AI550" s="225">
        <f t="shared" si="512"/>
        <v>5329494080.6581001</v>
      </c>
      <c r="AJ550" s="225">
        <f t="shared" si="512"/>
        <v>5355170421.3417807</v>
      </c>
      <c r="AK550" s="225">
        <f t="shared" si="512"/>
        <v>5379640523.1992722</v>
      </c>
      <c r="AL550" s="225">
        <f t="shared" si="512"/>
        <v>5402851568.4269381</v>
      </c>
      <c r="AM550" s="225">
        <f t="shared" si="512"/>
        <v>5424748302.5950508</v>
      </c>
      <c r="AN550" s="225">
        <f t="shared" si="512"/>
        <v>5445279632.0274467</v>
      </c>
      <c r="AO550" s="225">
        <f t="shared" si="512"/>
        <v>5464398453.1372385</v>
      </c>
      <c r="AP550" s="225">
        <f t="shared" si="512"/>
        <v>5482066238.3710585</v>
      </c>
      <c r="AQ550" s="225">
        <f t="shared" si="512"/>
        <v>5498254355.235218</v>
      </c>
      <c r="AR550" s="225">
        <f t="shared" si="512"/>
        <v>5512943481.322525</v>
      </c>
      <c r="AS550" s="225">
        <f t="shared" si="512"/>
        <v>5526130129.8550529</v>
      </c>
      <c r="AT550" s="225">
        <f t="shared" si="512"/>
        <v>5537810003.4031181</v>
      </c>
      <c r="AU550" s="225">
        <f t="shared" si="512"/>
        <v>5547965885.6066475</v>
      </c>
      <c r="AV550" s="225">
        <f t="shared" si="512"/>
        <v>5556590640.4260798</v>
      </c>
      <c r="AW550" s="225">
        <f t="shared" si="512"/>
        <v>5563708165.0500002</v>
      </c>
      <c r="AX550" s="225">
        <f t="shared" si="512"/>
        <v>5569360274.6829615</v>
      </c>
      <c r="AY550" s="225">
        <f t="shared" si="512"/>
        <v>5573577660.0547161</v>
      </c>
      <c r="AZ550" s="225">
        <f t="shared" si="512"/>
        <v>5576371740.3305817</v>
      </c>
      <c r="BA550" s="225">
        <f t="shared" si="512"/>
        <v>5577752992.7682915</v>
      </c>
      <c r="BB550" s="225">
        <f t="shared" si="512"/>
        <v>5577749894.5899363</v>
      </c>
      <c r="BC550" s="225">
        <f t="shared" si="512"/>
        <v>5576402985.0008926</v>
      </c>
      <c r="BD550" s="225">
        <f t="shared" si="512"/>
        <v>5573746314.882823</v>
      </c>
      <c r="BE550" s="225">
        <f t="shared" si="512"/>
        <v>5569799884.2543449</v>
      </c>
      <c r="BF550" s="225">
        <f t="shared" si="512"/>
        <v>5564577075.5763988</v>
      </c>
      <c r="BG550" s="225">
        <f t="shared" si="512"/>
        <v>5558095653.6064301</v>
      </c>
      <c r="BH550" s="225">
        <f t="shared" si="512"/>
        <v>5550378392.2502975</v>
      </c>
      <c r="BI550" s="225">
        <f t="shared" si="512"/>
        <v>5541446499.0445213</v>
      </c>
      <c r="BJ550" s="225">
        <f t="shared" si="512"/>
        <v>5534145630.3144035</v>
      </c>
      <c r="BK550" s="225">
        <f t="shared" si="512"/>
        <v>5529081032.6484747</v>
      </c>
      <c r="BL550" s="225">
        <f t="shared" si="512"/>
        <v>5524020936.4148064</v>
      </c>
      <c r="BM550" s="225">
        <f t="shared" si="512"/>
        <v>5518965337.750246</v>
      </c>
      <c r="BN550" s="225">
        <f t="shared" si="512"/>
        <v>5513914232.7956085</v>
      </c>
    </row>
    <row r="551" spans="4:66" hidden="1" outlineLevel="1">
      <c r="D551">
        <v>14</v>
      </c>
      <c r="E551" s="51" t="str">
        <v>Depósito de corroe de voz</v>
      </c>
      <c r="J551" s="51" t="str">
        <v>minutos</v>
      </c>
      <c r="P551" s="224"/>
      <c r="Q551" s="224"/>
      <c r="R551" s="225">
        <f t="shared" ref="R551" si="513">R439</f>
        <v>857948581.76913691</v>
      </c>
      <c r="S551" s="225">
        <f t="shared" ref="S551:BN551" si="514">S439</f>
        <v>1238991190.9956422</v>
      </c>
      <c r="T551" s="225">
        <f t="shared" si="514"/>
        <v>1755975353.9993355</v>
      </c>
      <c r="U551" s="225">
        <f t="shared" si="514"/>
        <v>2141414848.1873162</v>
      </c>
      <c r="V551" s="225">
        <f t="shared" si="514"/>
        <v>2549608713.7167025</v>
      </c>
      <c r="W551" s="225">
        <f t="shared" si="514"/>
        <v>2883439757.6543336</v>
      </c>
      <c r="X551" s="225">
        <f t="shared" si="514"/>
        <v>3304338357.3554821</v>
      </c>
      <c r="Y551" s="225">
        <f t="shared" si="514"/>
        <v>3762843035.0022888</v>
      </c>
      <c r="Z551" s="225">
        <f t="shared" si="514"/>
        <v>4204576510.1137123</v>
      </c>
      <c r="AA551" s="225">
        <f t="shared" si="514"/>
        <v>4592001049.1442184</v>
      </c>
      <c r="AB551" s="225">
        <f t="shared" si="514"/>
        <v>4949928741.9819794</v>
      </c>
      <c r="AC551" s="225">
        <f t="shared" si="514"/>
        <v>5268547437.1492481</v>
      </c>
      <c r="AD551" s="225">
        <f t="shared" si="514"/>
        <v>5565359115.6235428</v>
      </c>
      <c r="AE551" s="225">
        <f t="shared" si="514"/>
        <v>5808743586.8586931</v>
      </c>
      <c r="AF551" s="225">
        <f t="shared" si="514"/>
        <v>6049537834.0272322</v>
      </c>
      <c r="AG551" s="225">
        <f t="shared" si="514"/>
        <v>6288123968.0926628</v>
      </c>
      <c r="AH551" s="225">
        <f t="shared" si="514"/>
        <v>6363200776.717844</v>
      </c>
      <c r="AI551" s="225">
        <f t="shared" si="514"/>
        <v>6395392896.7897196</v>
      </c>
      <c r="AJ551" s="225">
        <f t="shared" si="514"/>
        <v>6426204505.610136</v>
      </c>
      <c r="AK551" s="225">
        <f t="shared" si="514"/>
        <v>6455568627.8391266</v>
      </c>
      <c r="AL551" s="225">
        <f t="shared" si="514"/>
        <v>6483421882.1123257</v>
      </c>
      <c r="AM551" s="225">
        <f t="shared" si="514"/>
        <v>6509697963.1140604</v>
      </c>
      <c r="AN551" s="225">
        <f t="shared" si="514"/>
        <v>6534335558.4329357</v>
      </c>
      <c r="AO551" s="225">
        <f t="shared" si="514"/>
        <v>6557278143.7646856</v>
      </c>
      <c r="AP551" s="225">
        <f t="shared" si="514"/>
        <v>6578479486.045269</v>
      </c>
      <c r="AQ551" s="225">
        <f t="shared" si="514"/>
        <v>6597905226.2822609</v>
      </c>
      <c r="AR551" s="225">
        <f t="shared" si="514"/>
        <v>6615532177.5870295</v>
      </c>
      <c r="AS551" s="225">
        <f t="shared" si="514"/>
        <v>6631356155.8260632</v>
      </c>
      <c r="AT551" s="225">
        <f t="shared" si="514"/>
        <v>6645372004.0837402</v>
      </c>
      <c r="AU551" s="225">
        <f t="shared" si="514"/>
        <v>6657559062.7279768</v>
      </c>
      <c r="AV551" s="225">
        <f t="shared" si="514"/>
        <v>6667908768.5112953</v>
      </c>
      <c r="AW551" s="225">
        <f t="shared" si="514"/>
        <v>6676449798.0599995</v>
      </c>
      <c r="AX551" s="225">
        <f t="shared" si="514"/>
        <v>6683232329.6195536</v>
      </c>
      <c r="AY551" s="225">
        <f t="shared" si="514"/>
        <v>6688293192.0656586</v>
      </c>
      <c r="AZ551" s="225">
        <f t="shared" si="514"/>
        <v>6691646088.396698</v>
      </c>
      <c r="BA551" s="225">
        <f t="shared" si="514"/>
        <v>6693303591.321949</v>
      </c>
      <c r="BB551" s="225">
        <f t="shared" si="514"/>
        <v>6693299873.5079231</v>
      </c>
      <c r="BC551" s="225">
        <f t="shared" si="514"/>
        <v>6691683582.00107</v>
      </c>
      <c r="BD551" s="225">
        <f t="shared" si="514"/>
        <v>6688495577.8593864</v>
      </c>
      <c r="BE551" s="225">
        <f t="shared" si="514"/>
        <v>6683759861.1052132</v>
      </c>
      <c r="BF551" s="225">
        <f t="shared" si="514"/>
        <v>6677492490.691678</v>
      </c>
      <c r="BG551" s="225">
        <f t="shared" si="514"/>
        <v>6669714784.3277159</v>
      </c>
      <c r="BH551" s="225">
        <f t="shared" si="514"/>
        <v>6660454070.7003565</v>
      </c>
      <c r="BI551" s="225">
        <f t="shared" si="514"/>
        <v>6649735798.8534241</v>
      </c>
      <c r="BJ551" s="225">
        <f t="shared" si="514"/>
        <v>6640974756.377284</v>
      </c>
      <c r="BK551" s="225">
        <f t="shared" si="514"/>
        <v>6634897239.1781683</v>
      </c>
      <c r="BL551" s="225">
        <f t="shared" si="514"/>
        <v>6628825123.6977673</v>
      </c>
      <c r="BM551" s="225">
        <f t="shared" si="514"/>
        <v>6622758405.3002949</v>
      </c>
      <c r="BN551" s="225">
        <f t="shared" si="514"/>
        <v>6616697079.3547287</v>
      </c>
    </row>
    <row r="552" spans="4:66" hidden="1" outlineLevel="1">
      <c r="D552">
        <v>15</v>
      </c>
      <c r="E552" s="51" t="str">
        <v xml:space="preserve">Datos GPRS </v>
      </c>
      <c r="J552" s="51" t="str">
        <v>megabytes</v>
      </c>
      <c r="P552" s="224"/>
      <c r="Q552" s="224"/>
      <c r="R552" s="225">
        <f t="shared" ref="R552" si="515">R478</f>
        <v>0</v>
      </c>
      <c r="S552" s="225">
        <f t="shared" ref="S552:BN552" si="516">S478</f>
        <v>26000000</v>
      </c>
      <c r="T552" s="225">
        <f t="shared" si="516"/>
        <v>16174586.779713864</v>
      </c>
      <c r="U552" s="225">
        <f t="shared" si="516"/>
        <v>36111623.401284091</v>
      </c>
      <c r="V552" s="225">
        <f t="shared" si="516"/>
        <v>59181975.312110797</v>
      </c>
      <c r="W552" s="225">
        <f t="shared" si="516"/>
        <v>110604193.54838718</v>
      </c>
      <c r="X552" s="225">
        <f t="shared" si="516"/>
        <v>106988394.31266184</v>
      </c>
      <c r="Y552" s="225">
        <f t="shared" si="516"/>
        <v>124417062.88578182</v>
      </c>
      <c r="Z552" s="225">
        <f t="shared" si="516"/>
        <v>122648458.83391546</v>
      </c>
      <c r="AA552" s="225">
        <f t="shared" si="516"/>
        <v>124022466.17506485</v>
      </c>
      <c r="AB552" s="225">
        <f t="shared" si="516"/>
        <v>142024390.3381525</v>
      </c>
      <c r="AC552" s="225">
        <f t="shared" si="516"/>
        <v>156380967.46005863</v>
      </c>
      <c r="AD552" s="225">
        <f t="shared" si="516"/>
        <v>167854289.36841276</v>
      </c>
      <c r="AE552" s="225">
        <f t="shared" si="516"/>
        <v>177265808.03350633</v>
      </c>
      <c r="AF552" s="225">
        <f t="shared" si="516"/>
        <v>185282805.21583101</v>
      </c>
      <c r="AG552" s="225">
        <f t="shared" si="516"/>
        <v>192385824.45127612</v>
      </c>
      <c r="AH552" s="225">
        <f t="shared" si="516"/>
        <v>194349602.81085193</v>
      </c>
      <c r="AI552" s="225">
        <f t="shared" si="516"/>
        <v>195325565.5811699</v>
      </c>
      <c r="AJ552" s="225">
        <f t="shared" si="516"/>
        <v>196259010.34575236</v>
      </c>
      <c r="AK552" s="225">
        <f t="shared" si="516"/>
        <v>197147752.77558759</v>
      </c>
      <c r="AL552" s="225">
        <f t="shared" si="516"/>
        <v>197990076.5528422</v>
      </c>
      <c r="AM552" s="225">
        <f t="shared" si="516"/>
        <v>198784209.29800642</v>
      </c>
      <c r="AN552" s="225">
        <f t="shared" si="516"/>
        <v>199528227.47268087</v>
      </c>
      <c r="AO552" s="225">
        <f t="shared" si="516"/>
        <v>200220154.38369158</v>
      </c>
      <c r="AP552" s="225">
        <f t="shared" si="516"/>
        <v>200858155.36077765</v>
      </c>
      <c r="AQ552" s="225">
        <f t="shared" si="516"/>
        <v>201441024.03972253</v>
      </c>
      <c r="AR552" s="225">
        <f t="shared" si="516"/>
        <v>201968479.69687393</v>
      </c>
      <c r="AS552" s="225">
        <f t="shared" si="516"/>
        <v>202440655.2191678</v>
      </c>
      <c r="AT552" s="225">
        <f t="shared" si="516"/>
        <v>202857273.20512521</v>
      </c>
      <c r="AU552" s="225">
        <f t="shared" si="516"/>
        <v>203217599.86969608</v>
      </c>
      <c r="AV552" s="225">
        <f t="shared" si="516"/>
        <v>203521409.30508912</v>
      </c>
      <c r="AW552" s="225">
        <f t="shared" si="516"/>
        <v>203769691.51897788</v>
      </c>
      <c r="AX552" s="225">
        <f t="shared" si="516"/>
        <v>203964026.62008658</v>
      </c>
      <c r="AY552" s="225">
        <f t="shared" si="516"/>
        <v>204105500.95911747</v>
      </c>
      <c r="AZ552" s="225">
        <f t="shared" si="516"/>
        <v>204194497.00128326</v>
      </c>
      <c r="BA552" s="225">
        <f t="shared" si="516"/>
        <v>204231458.25673324</v>
      </c>
      <c r="BB552" s="225">
        <f t="shared" si="516"/>
        <v>204217537.93490934</v>
      </c>
      <c r="BC552" s="225">
        <f t="shared" si="516"/>
        <v>204154272.54100969</v>
      </c>
      <c r="BD552" s="225">
        <f t="shared" si="516"/>
        <v>204042887.54174781</v>
      </c>
      <c r="BE552" s="225">
        <f t="shared" si="516"/>
        <v>203884088.06842816</v>
      </c>
      <c r="BF552" s="225">
        <f t="shared" si="516"/>
        <v>203678403.59243664</v>
      </c>
      <c r="BG552" s="225">
        <f t="shared" si="516"/>
        <v>203426557.93230304</v>
      </c>
      <c r="BH552" s="225">
        <f t="shared" si="516"/>
        <v>203129410.28512341</v>
      </c>
      <c r="BI552" s="225">
        <f t="shared" si="516"/>
        <v>202787706.06355461</v>
      </c>
      <c r="BJ552" s="225">
        <f t="shared" si="516"/>
        <v>202509341.15424362</v>
      </c>
      <c r="BK552" s="225">
        <f t="shared" si="516"/>
        <v>202316526.00865322</v>
      </c>
      <c r="BL552" s="225">
        <f t="shared" si="516"/>
        <v>202123894.44807753</v>
      </c>
      <c r="BM552" s="225">
        <f t="shared" si="516"/>
        <v>201931446.29771978</v>
      </c>
      <c r="BN552" s="225">
        <f t="shared" si="516"/>
        <v>201739181.38294965</v>
      </c>
    </row>
    <row r="553" spans="4:66" hidden="1" outlineLevel="1">
      <c r="D553">
        <v>16</v>
      </c>
      <c r="E553" s="51" t="str">
        <v>Datos EDGE</v>
      </c>
      <c r="J553" s="51" t="str">
        <v>megabytes</v>
      </c>
      <c r="P553" s="224"/>
      <c r="Q553" s="224"/>
      <c r="R553" s="225">
        <f t="shared" ref="R553" si="517">R479</f>
        <v>0</v>
      </c>
      <c r="S553" s="225">
        <f t="shared" ref="S553:BN553" si="518">S479</f>
        <v>84000000</v>
      </c>
      <c r="T553" s="225">
        <f t="shared" si="518"/>
        <v>97047520.67828308</v>
      </c>
      <c r="U553" s="225">
        <f t="shared" si="518"/>
        <v>234725552.10834637</v>
      </c>
      <c r="V553" s="225">
        <f t="shared" si="518"/>
        <v>335364526.76862758</v>
      </c>
      <c r="W553" s="225">
        <f t="shared" si="518"/>
        <v>442416774.19354838</v>
      </c>
      <c r="X553" s="225">
        <f t="shared" si="518"/>
        <v>427953577.25064701</v>
      </c>
      <c r="Y553" s="225">
        <f t="shared" si="518"/>
        <v>497668251.54312682</v>
      </c>
      <c r="Z553" s="225">
        <f t="shared" si="518"/>
        <v>286179737.27913582</v>
      </c>
      <c r="AA553" s="225">
        <f t="shared" si="518"/>
        <v>248044932.35012949</v>
      </c>
      <c r="AB553" s="225">
        <f t="shared" si="518"/>
        <v>284048780.67630476</v>
      </c>
      <c r="AC553" s="225">
        <f t="shared" si="518"/>
        <v>312761934.92011702</v>
      </c>
      <c r="AD553" s="225">
        <f t="shared" si="518"/>
        <v>335708578.73682523</v>
      </c>
      <c r="AE553" s="225">
        <f t="shared" si="518"/>
        <v>354531616.06701231</v>
      </c>
      <c r="AF553" s="225">
        <f t="shared" si="518"/>
        <v>370565610.43166167</v>
      </c>
      <c r="AG553" s="225">
        <f t="shared" si="518"/>
        <v>384771648.90255189</v>
      </c>
      <c r="AH553" s="225">
        <f t="shared" si="518"/>
        <v>388699205.62170351</v>
      </c>
      <c r="AI553" s="225">
        <f t="shared" si="518"/>
        <v>390651131.16233951</v>
      </c>
      <c r="AJ553" s="225">
        <f t="shared" si="518"/>
        <v>392518020.69150436</v>
      </c>
      <c r="AK553" s="225">
        <f t="shared" si="518"/>
        <v>394295505.55117488</v>
      </c>
      <c r="AL553" s="225">
        <f t="shared" si="518"/>
        <v>395980153.10568404</v>
      </c>
      <c r="AM553" s="225">
        <f t="shared" si="518"/>
        <v>397568418.59601253</v>
      </c>
      <c r="AN553" s="225">
        <f t="shared" si="518"/>
        <v>399056454.94536144</v>
      </c>
      <c r="AO553" s="225">
        <f t="shared" si="518"/>
        <v>400440308.7673828</v>
      </c>
      <c r="AP553" s="225">
        <f t="shared" si="518"/>
        <v>401716310.72155493</v>
      </c>
      <c r="AQ553" s="225">
        <f t="shared" si="518"/>
        <v>402882048.07944477</v>
      </c>
      <c r="AR553" s="225">
        <f t="shared" si="518"/>
        <v>403936959.39374751</v>
      </c>
      <c r="AS553" s="225">
        <f t="shared" si="518"/>
        <v>404881310.4383353</v>
      </c>
      <c r="AT553" s="225">
        <f t="shared" si="518"/>
        <v>405714546.41025013</v>
      </c>
      <c r="AU553" s="225">
        <f t="shared" si="518"/>
        <v>406435199.7393918</v>
      </c>
      <c r="AV553" s="225">
        <f t="shared" si="518"/>
        <v>407042818.61017787</v>
      </c>
      <c r="AW553" s="225">
        <f t="shared" si="518"/>
        <v>407539383.0379554</v>
      </c>
      <c r="AX553" s="225">
        <f t="shared" si="518"/>
        <v>407928053.2401728</v>
      </c>
      <c r="AY553" s="225">
        <f t="shared" si="518"/>
        <v>408211001.91823459</v>
      </c>
      <c r="AZ553" s="225">
        <f t="shared" si="518"/>
        <v>408388994.00256616</v>
      </c>
      <c r="BA553" s="225">
        <f t="shared" si="518"/>
        <v>408462916.51346612</v>
      </c>
      <c r="BB553" s="225">
        <f t="shared" si="518"/>
        <v>408435075.86981833</v>
      </c>
      <c r="BC553" s="225">
        <f t="shared" si="518"/>
        <v>408308545.08201903</v>
      </c>
      <c r="BD553" s="225">
        <f t="shared" si="518"/>
        <v>408085775.08349526</v>
      </c>
      <c r="BE553" s="225">
        <f t="shared" si="518"/>
        <v>407768176.13685596</v>
      </c>
      <c r="BF553" s="225">
        <f t="shared" si="518"/>
        <v>407356807.18487293</v>
      </c>
      <c r="BG553" s="225">
        <f t="shared" si="518"/>
        <v>406853115.86460572</v>
      </c>
      <c r="BH553" s="225">
        <f t="shared" si="518"/>
        <v>406258820.57024646</v>
      </c>
      <c r="BI553" s="225">
        <f t="shared" si="518"/>
        <v>405575412.12710887</v>
      </c>
      <c r="BJ553" s="225">
        <f t="shared" si="518"/>
        <v>405018682.30848688</v>
      </c>
      <c r="BK553" s="225">
        <f t="shared" si="518"/>
        <v>404633052.01730609</v>
      </c>
      <c r="BL553" s="225">
        <f t="shared" si="518"/>
        <v>404247788.8961547</v>
      </c>
      <c r="BM553" s="225">
        <f t="shared" si="518"/>
        <v>403862892.59543926</v>
      </c>
      <c r="BN553" s="225">
        <f t="shared" si="518"/>
        <v>403478362.765899</v>
      </c>
    </row>
    <row r="554" spans="4:66" hidden="1" outlineLevel="1">
      <c r="D554">
        <v>17</v>
      </c>
      <c r="E554" s="51" t="str">
        <v>Datos Release 99</v>
      </c>
      <c r="J554" s="51" t="str">
        <v>megabytes</v>
      </c>
      <c r="P554" s="224"/>
      <c r="Q554" s="224"/>
      <c r="R554" s="225">
        <f t="shared" ref="R554" si="519">R480</f>
        <v>0</v>
      </c>
      <c r="S554" s="225">
        <f t="shared" ref="S554:BN554" si="520">S480</f>
        <v>90000000</v>
      </c>
      <c r="T554" s="225">
        <f t="shared" si="520"/>
        <v>210269628.13628003</v>
      </c>
      <c r="U554" s="225">
        <f t="shared" si="520"/>
        <v>541674351.01926076</v>
      </c>
      <c r="V554" s="225">
        <f t="shared" si="520"/>
        <v>690456378.64129198</v>
      </c>
      <c r="W554" s="225">
        <f t="shared" si="520"/>
        <v>1382552419.3548386</v>
      </c>
      <c r="X554" s="225">
        <f t="shared" si="520"/>
        <v>1604825914.6899261</v>
      </c>
      <c r="Y554" s="225">
        <f t="shared" si="520"/>
        <v>933127971.64336276</v>
      </c>
      <c r="Z554" s="225">
        <f t="shared" si="520"/>
        <v>408828196.11305118</v>
      </c>
      <c r="AA554" s="225">
        <f t="shared" si="520"/>
        <v>248044932.35012949</v>
      </c>
      <c r="AB554" s="225">
        <f t="shared" si="520"/>
        <v>284048780.67630476</v>
      </c>
      <c r="AC554" s="225">
        <f t="shared" si="520"/>
        <v>312761934.92011702</v>
      </c>
      <c r="AD554" s="225">
        <f t="shared" si="520"/>
        <v>335708578.73682523</v>
      </c>
      <c r="AE554" s="225">
        <f t="shared" si="520"/>
        <v>354531616.06701231</v>
      </c>
      <c r="AF554" s="225">
        <f t="shared" si="520"/>
        <v>370565610.43166167</v>
      </c>
      <c r="AG554" s="225">
        <f t="shared" si="520"/>
        <v>384771648.90255189</v>
      </c>
      <c r="AH554" s="225">
        <f t="shared" si="520"/>
        <v>388699205.62170351</v>
      </c>
      <c r="AI554" s="225">
        <f t="shared" si="520"/>
        <v>390651131.16233951</v>
      </c>
      <c r="AJ554" s="225">
        <f t="shared" si="520"/>
        <v>392518020.69150436</v>
      </c>
      <c r="AK554" s="225">
        <f t="shared" si="520"/>
        <v>394295505.55117488</v>
      </c>
      <c r="AL554" s="225">
        <f t="shared" si="520"/>
        <v>395980153.10568404</v>
      </c>
      <c r="AM554" s="225">
        <f t="shared" si="520"/>
        <v>397568418.59601253</v>
      </c>
      <c r="AN554" s="225">
        <f t="shared" si="520"/>
        <v>399056454.94536144</v>
      </c>
      <c r="AO554" s="225">
        <f t="shared" si="520"/>
        <v>400440308.7673828</v>
      </c>
      <c r="AP554" s="225">
        <f t="shared" si="520"/>
        <v>401716310.72155493</v>
      </c>
      <c r="AQ554" s="225">
        <f t="shared" si="520"/>
        <v>402882048.07944477</v>
      </c>
      <c r="AR554" s="225">
        <f t="shared" si="520"/>
        <v>403936959.39374751</v>
      </c>
      <c r="AS554" s="225">
        <f t="shared" si="520"/>
        <v>404881310.4383353</v>
      </c>
      <c r="AT554" s="225">
        <f t="shared" si="520"/>
        <v>405714546.41025013</v>
      </c>
      <c r="AU554" s="225">
        <f t="shared" si="520"/>
        <v>406435199.7393918</v>
      </c>
      <c r="AV554" s="225">
        <f t="shared" si="520"/>
        <v>407042818.61017787</v>
      </c>
      <c r="AW554" s="225">
        <f t="shared" si="520"/>
        <v>407539383.0379554</v>
      </c>
      <c r="AX554" s="225">
        <f t="shared" si="520"/>
        <v>407928053.2401728</v>
      </c>
      <c r="AY554" s="225">
        <f t="shared" si="520"/>
        <v>408211001.91823459</v>
      </c>
      <c r="AZ554" s="225">
        <f t="shared" si="520"/>
        <v>408388994.00256616</v>
      </c>
      <c r="BA554" s="225">
        <f t="shared" si="520"/>
        <v>408462916.51346612</v>
      </c>
      <c r="BB554" s="225">
        <f t="shared" si="520"/>
        <v>408435075.86981833</v>
      </c>
      <c r="BC554" s="225">
        <f t="shared" si="520"/>
        <v>408308545.08201903</v>
      </c>
      <c r="BD554" s="225">
        <f t="shared" si="520"/>
        <v>408085775.08349526</v>
      </c>
      <c r="BE554" s="225">
        <f t="shared" si="520"/>
        <v>407768176.13685596</v>
      </c>
      <c r="BF554" s="225">
        <f t="shared" si="520"/>
        <v>407356807.18487293</v>
      </c>
      <c r="BG554" s="225">
        <f t="shared" si="520"/>
        <v>406853115.86460572</v>
      </c>
      <c r="BH554" s="225">
        <f t="shared" si="520"/>
        <v>406258820.57024646</v>
      </c>
      <c r="BI554" s="225">
        <f t="shared" si="520"/>
        <v>405575412.12710887</v>
      </c>
      <c r="BJ554" s="225">
        <f t="shared" si="520"/>
        <v>405018682.30848688</v>
      </c>
      <c r="BK554" s="225">
        <f t="shared" si="520"/>
        <v>404633052.01730609</v>
      </c>
      <c r="BL554" s="225">
        <f t="shared" si="520"/>
        <v>404247788.8961547</v>
      </c>
      <c r="BM554" s="225">
        <f t="shared" si="520"/>
        <v>403862892.59543926</v>
      </c>
      <c r="BN554" s="225">
        <f t="shared" si="520"/>
        <v>403478362.765899</v>
      </c>
    </row>
    <row r="555" spans="4:66" hidden="1" outlineLevel="1">
      <c r="D555">
        <v>18</v>
      </c>
      <c r="E555" s="51" t="str">
        <v>Datos - HSDPA</v>
      </c>
      <c r="J555" s="51" t="str">
        <v>megabytes</v>
      </c>
      <c r="P555" s="224"/>
      <c r="Q555" s="224"/>
      <c r="R555" s="225">
        <f t="shared" ref="R555" si="521">R481</f>
        <v>0</v>
      </c>
      <c r="S555" s="225">
        <f t="shared" ref="S555:BN555" si="522">S481</f>
        <v>0</v>
      </c>
      <c r="T555" s="225">
        <f t="shared" si="522"/>
        <v>0</v>
      </c>
      <c r="U555" s="225">
        <f t="shared" si="522"/>
        <v>82523385.390245572</v>
      </c>
      <c r="V555" s="225">
        <f t="shared" si="522"/>
        <v>787178302.14379227</v>
      </c>
      <c r="W555" s="225">
        <f t="shared" si="522"/>
        <v>3112540724.5657077</v>
      </c>
      <c r="X555" s="225">
        <f t="shared" si="522"/>
        <v>7275210813.2609987</v>
      </c>
      <c r="Y555" s="225">
        <f t="shared" si="522"/>
        <v>11727969991.410089</v>
      </c>
      <c r="Z555" s="225">
        <f t="shared" si="522"/>
        <v>16261697372.032928</v>
      </c>
      <c r="AA555" s="225">
        <f t="shared" si="522"/>
        <v>19871027102.488911</v>
      </c>
      <c r="AB555" s="225">
        <f t="shared" si="522"/>
        <v>22607030841.995499</v>
      </c>
      <c r="AC555" s="225">
        <f t="shared" si="522"/>
        <v>24767860238.047344</v>
      </c>
      <c r="AD555" s="225">
        <f t="shared" si="522"/>
        <v>26483273628.318478</v>
      </c>
      <c r="AE555" s="225">
        <f t="shared" si="522"/>
        <v>27886304051.707191</v>
      </c>
      <c r="AF555" s="225">
        <f t="shared" si="522"/>
        <v>29082278861.001728</v>
      </c>
      <c r="AG555" s="225">
        <f t="shared" si="522"/>
        <v>30145590160.90033</v>
      </c>
      <c r="AH555" s="225">
        <f t="shared" si="522"/>
        <v>30453301281.319237</v>
      </c>
      <c r="AI555" s="225">
        <f t="shared" si="522"/>
        <v>30606228212.241604</v>
      </c>
      <c r="AJ555" s="225">
        <f t="shared" si="522"/>
        <v>30752492852.015347</v>
      </c>
      <c r="AK555" s="225">
        <f t="shared" si="522"/>
        <v>30891752930.687107</v>
      </c>
      <c r="AL555" s="225">
        <f t="shared" si="522"/>
        <v>31023739512.569233</v>
      </c>
      <c r="AM555" s="225">
        <f t="shared" si="522"/>
        <v>31148174877.479053</v>
      </c>
      <c r="AN555" s="225">
        <f t="shared" si="522"/>
        <v>31264757619.632584</v>
      </c>
      <c r="AO555" s="225">
        <f t="shared" si="522"/>
        <v>31373178004.243141</v>
      </c>
      <c r="AP555" s="225">
        <f t="shared" si="522"/>
        <v>31473148550.578075</v>
      </c>
      <c r="AQ555" s="225">
        <f t="shared" si="522"/>
        <v>31564480229.319031</v>
      </c>
      <c r="AR555" s="225">
        <f t="shared" si="522"/>
        <v>31647129052.920692</v>
      </c>
      <c r="AS555" s="225">
        <f t="shared" si="522"/>
        <v>31721115843.889721</v>
      </c>
      <c r="AT555" s="225">
        <f t="shared" si="522"/>
        <v>31786397135.243454</v>
      </c>
      <c r="AU555" s="225">
        <f t="shared" si="522"/>
        <v>31842857947.702888</v>
      </c>
      <c r="AV555" s="225">
        <f t="shared" si="522"/>
        <v>31890462883.006695</v>
      </c>
      <c r="AW555" s="225">
        <f t="shared" si="522"/>
        <v>31929367068.829533</v>
      </c>
      <c r="AX555" s="225">
        <f t="shared" si="522"/>
        <v>31959818097.789745</v>
      </c>
      <c r="AY555" s="225">
        <f t="shared" si="522"/>
        <v>31981986193.879326</v>
      </c>
      <c r="AZ555" s="225">
        <f t="shared" si="522"/>
        <v>31995931286.875256</v>
      </c>
      <c r="BA555" s="225">
        <f t="shared" si="522"/>
        <v>32001722871.89357</v>
      </c>
      <c r="BB555" s="225">
        <f t="shared" si="522"/>
        <v>31999541649.249916</v>
      </c>
      <c r="BC555" s="225">
        <f t="shared" si="522"/>
        <v>31989628379.17762</v>
      </c>
      <c r="BD555" s="225">
        <f t="shared" si="522"/>
        <v>31972175084.230354</v>
      </c>
      <c r="BE555" s="225">
        <f t="shared" si="522"/>
        <v>31947292253.834118</v>
      </c>
      <c r="BF555" s="225">
        <f t="shared" si="522"/>
        <v>31915062852.663918</v>
      </c>
      <c r="BG555" s="225">
        <f t="shared" si="522"/>
        <v>31875600298.310745</v>
      </c>
      <c r="BH555" s="225">
        <f t="shared" si="522"/>
        <v>31829039221.294273</v>
      </c>
      <c r="BI555" s="225">
        <f t="shared" si="522"/>
        <v>31775496422.862823</v>
      </c>
      <c r="BJ555" s="225">
        <f t="shared" si="522"/>
        <v>31731878477.023003</v>
      </c>
      <c r="BK555" s="225">
        <f t="shared" si="522"/>
        <v>31701665615.070408</v>
      </c>
      <c r="BL555" s="225">
        <f t="shared" si="522"/>
        <v>31671481519.679119</v>
      </c>
      <c r="BM555" s="225">
        <f t="shared" si="522"/>
        <v>31641326163.459633</v>
      </c>
      <c r="BN555" s="225">
        <f t="shared" si="522"/>
        <v>31611199519.048531</v>
      </c>
    </row>
    <row r="556" spans="4:66" hidden="1" outlineLevel="1">
      <c r="D556">
        <v>19</v>
      </c>
      <c r="E556" s="51" t="str">
        <v>Datos - HSUPA</v>
      </c>
      <c r="J556" s="51" t="str">
        <v>megabytes</v>
      </c>
      <c r="P556" s="224"/>
      <c r="Q556" s="224"/>
      <c r="R556" s="225">
        <f t="shared" ref="R556" si="523">R482</f>
        <v>0</v>
      </c>
      <c r="S556" s="225">
        <f t="shared" ref="S556:BN556" si="524">S482</f>
        <v>0</v>
      </c>
      <c r="T556" s="225">
        <f t="shared" si="524"/>
        <v>0</v>
      </c>
      <c r="U556" s="225">
        <f t="shared" si="524"/>
        <v>7755673.1129645789</v>
      </c>
      <c r="V556" s="225">
        <f t="shared" si="524"/>
        <v>100551327.53786892</v>
      </c>
      <c r="W556" s="225">
        <f t="shared" si="524"/>
        <v>482095565.75687301</v>
      </c>
      <c r="X556" s="225">
        <f t="shared" si="524"/>
        <v>1283860731.7519412</v>
      </c>
      <c r="Y556" s="225">
        <f t="shared" si="524"/>
        <v>2268949583.2403531</v>
      </c>
      <c r="Z556" s="225">
        <f t="shared" si="524"/>
        <v>3362056041.393527</v>
      </c>
      <c r="AA556" s="225">
        <f t="shared" si="524"/>
        <v>4313353801.6487093</v>
      </c>
      <c r="AB556" s="225">
        <f t="shared" si="524"/>
        <v>5087725273.944212</v>
      </c>
      <c r="AC556" s="225">
        <f t="shared" si="524"/>
        <v>5726428416.6640625</v>
      </c>
      <c r="AD556" s="225">
        <f t="shared" si="524"/>
        <v>6248312798.5219812</v>
      </c>
      <c r="AE556" s="225">
        <f t="shared" si="524"/>
        <v>6680528514.8265123</v>
      </c>
      <c r="AF556" s="225">
        <f t="shared" si="524"/>
        <v>7047868156.0852861</v>
      </c>
      <c r="AG556" s="225">
        <f t="shared" si="524"/>
        <v>7369645607.0984774</v>
      </c>
      <c r="AH556" s="225">
        <f t="shared" si="524"/>
        <v>7444871266.7968521</v>
      </c>
      <c r="AI556" s="225">
        <f t="shared" si="524"/>
        <v>7482257076.0864925</v>
      </c>
      <c r="AJ556" s="225">
        <f t="shared" si="524"/>
        <v>7518014165.4063263</v>
      </c>
      <c r="AK556" s="225">
        <f t="shared" si="524"/>
        <v>7552058860.5524387</v>
      </c>
      <c r="AL556" s="225">
        <f t="shared" si="524"/>
        <v>7584325415.2349596</v>
      </c>
      <c r="AM556" s="225">
        <f t="shared" si="524"/>
        <v>7614745935.6321621</v>
      </c>
      <c r="AN556" s="225">
        <f t="shared" si="524"/>
        <v>7643246737.5401516</v>
      </c>
      <c r="AO556" s="225">
        <f t="shared" si="524"/>
        <v>7669752100.5766811</v>
      </c>
      <c r="AP556" s="225">
        <f t="shared" si="524"/>
        <v>7694191744.7735319</v>
      </c>
      <c r="AQ556" s="225">
        <f t="shared" si="524"/>
        <v>7716519458.4268284</v>
      </c>
      <c r="AR556" s="225">
        <f t="shared" si="524"/>
        <v>7736724487.9696856</v>
      </c>
      <c r="AS556" s="225">
        <f t="shared" si="524"/>
        <v>7754811923.8479662</v>
      </c>
      <c r="AT556" s="225">
        <f t="shared" si="524"/>
        <v>7770771139.755928</v>
      </c>
      <c r="AU556" s="225">
        <f t="shared" si="524"/>
        <v>7784574026.8878098</v>
      </c>
      <c r="AV556" s="225">
        <f t="shared" si="524"/>
        <v>7796211931.4856424</v>
      </c>
      <c r="AW556" s="225">
        <f t="shared" si="524"/>
        <v>7805722777.3711176</v>
      </c>
      <c r="AX556" s="225">
        <f t="shared" si="524"/>
        <v>7813167093.1271029</v>
      </c>
      <c r="AY556" s="225">
        <f t="shared" si="524"/>
        <v>7818586493.1485434</v>
      </c>
      <c r="AZ556" s="225">
        <f t="shared" si="524"/>
        <v>7821995628.3749399</v>
      </c>
      <c r="BA556" s="225">
        <f t="shared" si="524"/>
        <v>7823411488.1693754</v>
      </c>
      <c r="BB556" s="225">
        <f t="shared" si="524"/>
        <v>7822878248.0573692</v>
      </c>
      <c r="BC556" s="225">
        <f t="shared" si="524"/>
        <v>7820454766.3192329</v>
      </c>
      <c r="BD556" s="225">
        <f t="shared" si="524"/>
        <v>7816187986.4104309</v>
      </c>
      <c r="BE556" s="225">
        <f t="shared" si="524"/>
        <v>7810104919.5093336</v>
      </c>
      <c r="BF556" s="225">
        <f t="shared" si="524"/>
        <v>7802225847.8611879</v>
      </c>
      <c r="BG556" s="225">
        <f t="shared" si="524"/>
        <v>7792578498.4883108</v>
      </c>
      <c r="BH556" s="225">
        <f t="shared" si="524"/>
        <v>7781195784.3047533</v>
      </c>
      <c r="BI556" s="225">
        <f t="shared" si="524"/>
        <v>7768106259.5302849</v>
      </c>
      <c r="BJ556" s="225">
        <f t="shared" si="524"/>
        <v>7757443048.0544634</v>
      </c>
      <c r="BK556" s="225">
        <f t="shared" si="524"/>
        <v>7750056956.616931</v>
      </c>
      <c r="BL556" s="225">
        <f t="shared" si="524"/>
        <v>7742677897.695962</v>
      </c>
      <c r="BM556" s="225">
        <f t="shared" si="524"/>
        <v>7735305864.5956888</v>
      </c>
      <c r="BN556" s="225">
        <f t="shared" si="524"/>
        <v>7727940850.6266184</v>
      </c>
    </row>
    <row r="557" spans="4:66" hidden="1" outlineLevel="1">
      <c r="D557">
        <v>20</v>
      </c>
      <c r="E557" s="51" t="str">
        <v>Mobile Service20</v>
      </c>
      <c r="J557" s="51" t="str">
        <v>Mobile Unit20</v>
      </c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  <c r="AA557" s="224"/>
      <c r="AB557" s="224"/>
      <c r="AC557" s="224"/>
      <c r="AD557" s="224"/>
      <c r="AE557" s="224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224"/>
      <c r="BN557" s="224"/>
    </row>
    <row r="558" spans="4:66" hidden="1" outlineLevel="1">
      <c r="D558">
        <v>21</v>
      </c>
      <c r="E558" s="51" t="str">
        <v>Mobile Service21</v>
      </c>
      <c r="J558" s="51" t="str">
        <v>Mobile Unit21</v>
      </c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  <c r="AA558" s="224"/>
      <c r="AB558" s="224"/>
      <c r="AC558" s="224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224"/>
      <c r="BN558" s="224"/>
    </row>
    <row r="559" spans="4:66" hidden="1" outlineLevel="1">
      <c r="D559">
        <v>22</v>
      </c>
      <c r="E559" s="51" t="str">
        <v>Mobile Service22</v>
      </c>
      <c r="J559" s="51" t="str">
        <v>Mobile Unit22</v>
      </c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  <c r="AC559" s="224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224"/>
      <c r="BN559" s="224"/>
    </row>
    <row r="560" spans="4:66" hidden="1" outlineLevel="1">
      <c r="D560">
        <v>23</v>
      </c>
      <c r="E560" s="51" t="str">
        <v>Mobile Service23</v>
      </c>
      <c r="J560" s="51" t="str">
        <v>Mobile Unit23</v>
      </c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  <c r="AC560" s="224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224"/>
      <c r="BN560" s="224"/>
    </row>
    <row r="561" spans="1:70" hidden="1" outlineLevel="1">
      <c r="D561">
        <v>24</v>
      </c>
      <c r="E561" s="51" t="str">
        <v>Mobile Service24</v>
      </c>
      <c r="J561" s="51" t="str">
        <v>Mobile Unit24</v>
      </c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  <c r="AA561" s="224"/>
      <c r="AB561" s="224"/>
      <c r="AC561" s="224"/>
      <c r="AD561" s="224"/>
      <c r="AE561" s="224"/>
      <c r="AF561" s="224"/>
      <c r="AG561" s="224"/>
      <c r="AH561" s="224"/>
      <c r="AI561" s="224"/>
      <c r="AJ561" s="224"/>
      <c r="AK561" s="224"/>
      <c r="AL561" s="224"/>
      <c r="AM561" s="224"/>
      <c r="AN561" s="224"/>
      <c r="AO561" s="224"/>
      <c r="AP561" s="224"/>
      <c r="AQ561" s="224"/>
      <c r="AR561" s="224"/>
      <c r="AS561" s="224"/>
      <c r="AT561" s="224"/>
      <c r="AU561" s="224"/>
      <c r="AV561" s="224"/>
      <c r="AW561" s="224"/>
      <c r="AX561" s="224"/>
      <c r="AY561" s="224"/>
      <c r="AZ561" s="224"/>
      <c r="BA561" s="224"/>
      <c r="BB561" s="224"/>
      <c r="BC561" s="224"/>
      <c r="BD561" s="224"/>
      <c r="BE561" s="224"/>
      <c r="BF561" s="224"/>
      <c r="BG561" s="224"/>
      <c r="BH561" s="224"/>
      <c r="BI561" s="224"/>
      <c r="BJ561" s="224"/>
      <c r="BK561" s="224"/>
      <c r="BL561" s="224"/>
      <c r="BM561" s="224"/>
      <c r="BN561" s="224"/>
    </row>
    <row r="562" spans="1:70" hidden="1" outlineLevel="1">
      <c r="D562">
        <v>25</v>
      </c>
      <c r="E562" s="51" t="str">
        <v>Mobile Service25</v>
      </c>
      <c r="J562" s="51" t="str">
        <v>Mobile Unit25</v>
      </c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  <c r="AA562" s="224"/>
      <c r="AB562" s="224"/>
      <c r="AC562" s="224"/>
      <c r="AD562" s="224"/>
      <c r="AE562" s="224"/>
      <c r="AF562" s="224"/>
      <c r="AG562" s="224"/>
      <c r="AH562" s="224"/>
      <c r="AI562" s="224"/>
      <c r="AJ562" s="224"/>
      <c r="AK562" s="224"/>
      <c r="AL562" s="224"/>
      <c r="AM562" s="224"/>
      <c r="AN562" s="224"/>
      <c r="AO562" s="224"/>
      <c r="AP562" s="224"/>
      <c r="AQ562" s="224"/>
      <c r="AR562" s="224"/>
      <c r="AS562" s="224"/>
      <c r="AT562" s="224"/>
      <c r="AU562" s="224"/>
      <c r="AV562" s="224"/>
      <c r="AW562" s="224"/>
      <c r="AX562" s="224"/>
      <c r="AY562" s="224"/>
      <c r="AZ562" s="224"/>
      <c r="BA562" s="224"/>
      <c r="BB562" s="224"/>
      <c r="BC562" s="224"/>
      <c r="BD562" s="224"/>
      <c r="BE562" s="224"/>
      <c r="BF562" s="224"/>
      <c r="BG562" s="224"/>
      <c r="BH562" s="224"/>
      <c r="BI562" s="224"/>
      <c r="BJ562" s="224"/>
      <c r="BK562" s="224"/>
      <c r="BL562" s="224"/>
      <c r="BM562" s="224"/>
      <c r="BN562" s="224"/>
    </row>
    <row r="563" spans="1:70" hidden="1" outlineLevel="1">
      <c r="D563">
        <v>26</v>
      </c>
      <c r="E563" s="51" t="str">
        <v>Mobile Service26</v>
      </c>
      <c r="J563" s="51" t="str">
        <v>Mobile Unit26</v>
      </c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  <c r="AA563" s="224"/>
      <c r="AB563" s="224"/>
      <c r="AC563" s="224"/>
      <c r="AD563" s="224"/>
      <c r="AE563" s="224"/>
      <c r="AF563" s="224"/>
      <c r="AG563" s="224"/>
      <c r="AH563" s="224"/>
      <c r="AI563" s="224"/>
      <c r="AJ563" s="224"/>
      <c r="AK563" s="224"/>
      <c r="AL563" s="224"/>
      <c r="AM563" s="224"/>
      <c r="AN563" s="224"/>
      <c r="AO563" s="224"/>
      <c r="AP563" s="224"/>
      <c r="AQ563" s="224"/>
      <c r="AR563" s="224"/>
      <c r="AS563" s="224"/>
      <c r="AT563" s="224"/>
      <c r="AU563" s="224"/>
      <c r="AV563" s="224"/>
      <c r="AW563" s="224"/>
      <c r="AX563" s="224"/>
      <c r="AY563" s="224"/>
      <c r="AZ563" s="224"/>
      <c r="BA563" s="224"/>
      <c r="BB563" s="224"/>
      <c r="BC563" s="224"/>
      <c r="BD563" s="224"/>
      <c r="BE563" s="224"/>
      <c r="BF563" s="224"/>
      <c r="BG563" s="224"/>
      <c r="BH563" s="224"/>
      <c r="BI563" s="224"/>
      <c r="BJ563" s="224"/>
      <c r="BK563" s="224"/>
      <c r="BL563" s="224"/>
      <c r="BM563" s="224"/>
      <c r="BN563" s="224"/>
    </row>
    <row r="564" spans="1:70" hidden="1" outlineLevel="1">
      <c r="D564">
        <v>27</v>
      </c>
      <c r="E564" s="51" t="str">
        <v>Mobile Service27</v>
      </c>
      <c r="J564" s="51" t="str">
        <v>Mobile Unit27</v>
      </c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  <c r="AA564" s="224"/>
      <c r="AB564" s="224"/>
      <c r="AC564" s="224"/>
      <c r="AD564" s="224"/>
      <c r="AE564" s="224"/>
      <c r="AF564" s="224"/>
      <c r="AG564" s="224"/>
      <c r="AH564" s="224"/>
      <c r="AI564" s="224"/>
      <c r="AJ564" s="224"/>
      <c r="AK564" s="224"/>
      <c r="AL564" s="224"/>
      <c r="AM564" s="224"/>
      <c r="AN564" s="224"/>
      <c r="AO564" s="224"/>
      <c r="AP564" s="224"/>
      <c r="AQ564" s="224"/>
      <c r="AR564" s="224"/>
      <c r="AS564" s="224"/>
      <c r="AT564" s="224"/>
      <c r="AU564" s="224"/>
      <c r="AV564" s="224"/>
      <c r="AW564" s="224"/>
      <c r="AX564" s="224"/>
      <c r="AY564" s="224"/>
      <c r="AZ564" s="224"/>
      <c r="BA564" s="224"/>
      <c r="BB564" s="224"/>
      <c r="BC564" s="224"/>
      <c r="BD564" s="224"/>
      <c r="BE564" s="224"/>
      <c r="BF564" s="224"/>
      <c r="BG564" s="224"/>
      <c r="BH564" s="224"/>
      <c r="BI564" s="224"/>
      <c r="BJ564" s="224"/>
      <c r="BK564" s="224"/>
      <c r="BL564" s="224"/>
      <c r="BM564" s="224"/>
      <c r="BN564" s="224"/>
    </row>
    <row r="565" spans="1:70" hidden="1" outlineLevel="1">
      <c r="D565">
        <v>28</v>
      </c>
      <c r="E565" s="51" t="str">
        <v>Mobile Service28</v>
      </c>
      <c r="J565" s="51" t="str">
        <v>Mobile Unit28</v>
      </c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  <c r="AA565" s="224"/>
      <c r="AB565" s="224"/>
      <c r="AC565" s="224"/>
      <c r="AD565" s="224"/>
      <c r="AE565" s="224"/>
      <c r="AF565" s="224"/>
      <c r="AG565" s="224"/>
      <c r="AH565" s="224"/>
      <c r="AI565" s="224"/>
      <c r="AJ565" s="224"/>
      <c r="AK565" s="224"/>
      <c r="AL565" s="224"/>
      <c r="AM565" s="224"/>
      <c r="AN565" s="224"/>
      <c r="AO565" s="224"/>
      <c r="AP565" s="224"/>
      <c r="AQ565" s="224"/>
      <c r="AR565" s="224"/>
      <c r="AS565" s="224"/>
      <c r="AT565" s="224"/>
      <c r="AU565" s="224"/>
      <c r="AV565" s="224"/>
      <c r="AW565" s="224"/>
      <c r="AX565" s="224"/>
      <c r="AY565" s="224"/>
      <c r="AZ565" s="224"/>
      <c r="BA565" s="224"/>
      <c r="BB565" s="224"/>
      <c r="BC565" s="224"/>
      <c r="BD565" s="224"/>
      <c r="BE565" s="224"/>
      <c r="BF565" s="224"/>
      <c r="BG565" s="224"/>
      <c r="BH565" s="224"/>
      <c r="BI565" s="224"/>
      <c r="BJ565" s="224"/>
      <c r="BK565" s="224"/>
      <c r="BL565" s="224"/>
      <c r="BM565" s="224"/>
      <c r="BN565" s="224"/>
    </row>
    <row r="566" spans="1:70" hidden="1" outlineLevel="1">
      <c r="D566">
        <v>29</v>
      </c>
      <c r="E566" s="51" t="str">
        <v>Mobile Service29</v>
      </c>
      <c r="J566" s="51" t="str">
        <v>Mobile Unit29</v>
      </c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  <c r="AC566" s="224"/>
      <c r="AD566" s="224"/>
      <c r="AE566" s="224"/>
      <c r="AF566" s="224"/>
      <c r="AG566" s="224"/>
      <c r="AH566" s="224"/>
      <c r="AI566" s="224"/>
      <c r="AJ566" s="224"/>
      <c r="AK566" s="224"/>
      <c r="AL566" s="224"/>
      <c r="AM566" s="224"/>
      <c r="AN566" s="224"/>
      <c r="AO566" s="224"/>
      <c r="AP566" s="224"/>
      <c r="AQ566" s="224"/>
      <c r="AR566" s="224"/>
      <c r="AS566" s="224"/>
      <c r="AT566" s="224"/>
      <c r="AU566" s="224"/>
      <c r="AV566" s="224"/>
      <c r="AW566" s="224"/>
      <c r="AX566" s="224"/>
      <c r="AY566" s="224"/>
      <c r="AZ566" s="224"/>
      <c r="BA566" s="224"/>
      <c r="BB566" s="224"/>
      <c r="BC566" s="224"/>
      <c r="BD566" s="224"/>
      <c r="BE566" s="224"/>
      <c r="BF566" s="224"/>
      <c r="BG566" s="224"/>
      <c r="BH566" s="224"/>
      <c r="BI566" s="224"/>
      <c r="BJ566" s="224"/>
      <c r="BK566" s="224"/>
      <c r="BL566" s="224"/>
      <c r="BM566" s="224"/>
      <c r="BN566" s="224"/>
    </row>
    <row r="567" spans="1:70" hidden="1" outlineLevel="1">
      <c r="D567">
        <v>30</v>
      </c>
      <c r="E567" s="51" t="str">
        <v>Mobile Service30</v>
      </c>
      <c r="J567" s="51" t="str">
        <v>Mobile Unit30</v>
      </c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  <c r="AC567" s="224"/>
      <c r="AD567" s="224"/>
      <c r="AE567" s="224"/>
      <c r="AF567" s="224"/>
      <c r="AG567" s="224"/>
      <c r="AH567" s="224"/>
      <c r="AI567" s="224"/>
      <c r="AJ567" s="224"/>
      <c r="AK567" s="224"/>
      <c r="AL567" s="224"/>
      <c r="AM567" s="224"/>
      <c r="AN567" s="224"/>
      <c r="AO567" s="224"/>
      <c r="AP567" s="224"/>
      <c r="AQ567" s="224"/>
      <c r="AR567" s="224"/>
      <c r="AS567" s="224"/>
      <c r="AT567" s="224"/>
      <c r="AU567" s="224"/>
      <c r="AV567" s="224"/>
      <c r="AW567" s="224"/>
      <c r="AX567" s="224"/>
      <c r="AY567" s="224"/>
      <c r="AZ567" s="224"/>
      <c r="BA567" s="224"/>
      <c r="BB567" s="224"/>
      <c r="BC567" s="224"/>
      <c r="BD567" s="224"/>
      <c r="BE567" s="224"/>
      <c r="BF567" s="224"/>
      <c r="BG567" s="224"/>
      <c r="BH567" s="224"/>
      <c r="BI567" s="224"/>
      <c r="BJ567" s="224"/>
      <c r="BK567" s="224"/>
      <c r="BL567" s="224"/>
      <c r="BM567" s="224"/>
      <c r="BN567" s="224"/>
    </row>
    <row r="568" spans="1:70" hidden="1" outlineLevel="1">
      <c r="BO568" s="19" t="s">
        <v>43</v>
      </c>
    </row>
    <row r="569" spans="1:70" collapsed="1">
      <c r="BO569" s="19"/>
    </row>
    <row r="570" spans="1:70" s="90" customFormat="1" ht="18" customHeight="1">
      <c r="A570" s="301">
        <v>5</v>
      </c>
      <c r="B570" s="88" t="s">
        <v>672</v>
      </c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89"/>
      <c r="BM570" s="89"/>
      <c r="BN570" s="89"/>
      <c r="BO570" s="89"/>
      <c r="BP570" s="96"/>
      <c r="BQ570" s="96"/>
      <c r="BR570" s="89"/>
    </row>
    <row r="571" spans="1:70" hidden="1" outlineLevel="1">
      <c r="A571" s="302"/>
    </row>
    <row r="572" spans="1:70" hidden="1" outlineLevel="1">
      <c r="A572" s="302"/>
    </row>
    <row r="573" spans="1:70" ht="15.75" hidden="1" outlineLevel="1">
      <c r="A573" s="302"/>
      <c r="B573" s="17" t="s">
        <v>673</v>
      </c>
      <c r="K573"/>
      <c r="BP573"/>
      <c r="BQ573"/>
    </row>
    <row r="574" spans="1:70" hidden="1" outlineLevel="1">
      <c r="A574" s="302"/>
      <c r="K574"/>
      <c r="BP574"/>
      <c r="BQ574"/>
    </row>
    <row r="575" spans="1:70" hidden="1" outlineLevel="1">
      <c r="A575" s="302"/>
      <c r="E575" s="51" t="str">
        <f t="array" ref="E575:E604">Fixed.Retail.Services</f>
        <v>Llamadas salientes Local on-net</v>
      </c>
      <c r="G575" t="s">
        <v>119</v>
      </c>
      <c r="K575"/>
      <c r="M575" s="283"/>
      <c r="Q575" s="287">
        <v>0.995</v>
      </c>
      <c r="R575" s="288">
        <f t="shared" ref="R575:BN575" si="525">Q575</f>
        <v>0.995</v>
      </c>
      <c r="S575" s="288">
        <f t="shared" si="525"/>
        <v>0.995</v>
      </c>
      <c r="T575" s="288">
        <f t="shared" si="525"/>
        <v>0.995</v>
      </c>
      <c r="U575" s="288">
        <f t="shared" si="525"/>
        <v>0.995</v>
      </c>
      <c r="V575" s="288">
        <f t="shared" si="525"/>
        <v>0.995</v>
      </c>
      <c r="W575" s="288">
        <f t="shared" si="525"/>
        <v>0.995</v>
      </c>
      <c r="X575" s="288">
        <f t="shared" si="525"/>
        <v>0.995</v>
      </c>
      <c r="Y575" s="288">
        <f t="shared" si="525"/>
        <v>0.995</v>
      </c>
      <c r="Z575" s="288">
        <f t="shared" si="525"/>
        <v>0.995</v>
      </c>
      <c r="AA575" s="288">
        <f t="shared" si="525"/>
        <v>0.995</v>
      </c>
      <c r="AB575" s="288">
        <f t="shared" si="525"/>
        <v>0.995</v>
      </c>
      <c r="AC575" s="288">
        <f t="shared" si="525"/>
        <v>0.995</v>
      </c>
      <c r="AD575" s="288">
        <f t="shared" si="525"/>
        <v>0.995</v>
      </c>
      <c r="AE575" s="288">
        <f t="shared" si="525"/>
        <v>0.995</v>
      </c>
      <c r="AF575" s="288">
        <f t="shared" si="525"/>
        <v>0.995</v>
      </c>
      <c r="AG575" s="288">
        <f t="shared" si="525"/>
        <v>0.995</v>
      </c>
      <c r="AH575" s="288">
        <f t="shared" si="525"/>
        <v>0.995</v>
      </c>
      <c r="AI575" s="288">
        <f t="shared" si="525"/>
        <v>0.995</v>
      </c>
      <c r="AJ575" s="288">
        <f t="shared" si="525"/>
        <v>0.995</v>
      </c>
      <c r="AK575" s="288">
        <f t="shared" si="525"/>
        <v>0.995</v>
      </c>
      <c r="AL575" s="288">
        <f t="shared" si="525"/>
        <v>0.995</v>
      </c>
      <c r="AM575" s="288">
        <f t="shared" si="525"/>
        <v>0.995</v>
      </c>
      <c r="AN575" s="288">
        <f t="shared" si="525"/>
        <v>0.995</v>
      </c>
      <c r="AO575" s="288">
        <f t="shared" si="525"/>
        <v>0.995</v>
      </c>
      <c r="AP575" s="288">
        <f t="shared" si="525"/>
        <v>0.995</v>
      </c>
      <c r="AQ575" s="288">
        <f t="shared" si="525"/>
        <v>0.995</v>
      </c>
      <c r="AR575" s="288">
        <f t="shared" si="525"/>
        <v>0.995</v>
      </c>
      <c r="AS575" s="288">
        <f t="shared" si="525"/>
        <v>0.995</v>
      </c>
      <c r="AT575" s="288">
        <f t="shared" si="525"/>
        <v>0.995</v>
      </c>
      <c r="AU575" s="288">
        <f t="shared" si="525"/>
        <v>0.995</v>
      </c>
      <c r="AV575" s="288">
        <f t="shared" si="525"/>
        <v>0.995</v>
      </c>
      <c r="AW575" s="288">
        <f t="shared" si="525"/>
        <v>0.995</v>
      </c>
      <c r="AX575" s="288">
        <f t="shared" si="525"/>
        <v>0.995</v>
      </c>
      <c r="AY575" s="288">
        <f t="shared" si="525"/>
        <v>0.995</v>
      </c>
      <c r="AZ575" s="288">
        <f t="shared" si="525"/>
        <v>0.995</v>
      </c>
      <c r="BA575" s="288">
        <f t="shared" si="525"/>
        <v>0.995</v>
      </c>
      <c r="BB575" s="288">
        <f t="shared" si="525"/>
        <v>0.995</v>
      </c>
      <c r="BC575" s="288">
        <f t="shared" si="525"/>
        <v>0.995</v>
      </c>
      <c r="BD575" s="288">
        <f t="shared" si="525"/>
        <v>0.995</v>
      </c>
      <c r="BE575" s="288">
        <f t="shared" si="525"/>
        <v>0.995</v>
      </c>
      <c r="BF575" s="288">
        <f t="shared" si="525"/>
        <v>0.995</v>
      </c>
      <c r="BG575" s="288">
        <f t="shared" si="525"/>
        <v>0.995</v>
      </c>
      <c r="BH575" s="288">
        <f t="shared" si="525"/>
        <v>0.995</v>
      </c>
      <c r="BI575" s="288">
        <f t="shared" si="525"/>
        <v>0.995</v>
      </c>
      <c r="BJ575" s="288">
        <f t="shared" si="525"/>
        <v>0.995</v>
      </c>
      <c r="BK575" s="288">
        <f t="shared" si="525"/>
        <v>0.995</v>
      </c>
      <c r="BL575" s="288">
        <f t="shared" si="525"/>
        <v>0.995</v>
      </c>
      <c r="BM575" s="288">
        <f t="shared" si="525"/>
        <v>0.995</v>
      </c>
      <c r="BN575" s="288">
        <f t="shared" si="525"/>
        <v>0.995</v>
      </c>
      <c r="BP575"/>
      <c r="BQ575"/>
    </row>
    <row r="576" spans="1:70" hidden="1" outlineLevel="1">
      <c r="A576" s="302"/>
      <c r="E576" s="51" t="str">
        <v>Llamadas salientes Larga Distancia on-net</v>
      </c>
      <c r="G576" t="s">
        <v>119</v>
      </c>
      <c r="K576"/>
      <c r="Q576" s="289">
        <f t="shared" ref="Q576:BN581" si="526">Q575</f>
        <v>0.995</v>
      </c>
      <c r="R576" s="289">
        <f t="shared" si="526"/>
        <v>0.995</v>
      </c>
      <c r="S576" s="289">
        <f t="shared" si="526"/>
        <v>0.995</v>
      </c>
      <c r="T576" s="289">
        <f t="shared" si="526"/>
        <v>0.995</v>
      </c>
      <c r="U576" s="289">
        <f t="shared" si="526"/>
        <v>0.995</v>
      </c>
      <c r="V576" s="289">
        <f t="shared" si="526"/>
        <v>0.995</v>
      </c>
      <c r="W576" s="289">
        <f t="shared" si="526"/>
        <v>0.995</v>
      </c>
      <c r="X576" s="289">
        <f t="shared" si="526"/>
        <v>0.995</v>
      </c>
      <c r="Y576" s="289">
        <f t="shared" si="526"/>
        <v>0.995</v>
      </c>
      <c r="Z576" s="289">
        <f t="shared" si="526"/>
        <v>0.995</v>
      </c>
      <c r="AA576" s="289">
        <f t="shared" si="526"/>
        <v>0.995</v>
      </c>
      <c r="AB576" s="289">
        <f t="shared" si="526"/>
        <v>0.995</v>
      </c>
      <c r="AC576" s="289">
        <f t="shared" si="526"/>
        <v>0.995</v>
      </c>
      <c r="AD576" s="289">
        <f t="shared" si="526"/>
        <v>0.995</v>
      </c>
      <c r="AE576" s="289">
        <f t="shared" si="526"/>
        <v>0.995</v>
      </c>
      <c r="AF576" s="289">
        <f t="shared" si="526"/>
        <v>0.995</v>
      </c>
      <c r="AG576" s="289">
        <f t="shared" si="526"/>
        <v>0.995</v>
      </c>
      <c r="AH576" s="289">
        <f t="shared" si="526"/>
        <v>0.995</v>
      </c>
      <c r="AI576" s="289">
        <f t="shared" si="526"/>
        <v>0.995</v>
      </c>
      <c r="AJ576" s="289">
        <f t="shared" si="526"/>
        <v>0.995</v>
      </c>
      <c r="AK576" s="289">
        <f t="shared" si="526"/>
        <v>0.995</v>
      </c>
      <c r="AL576" s="289">
        <f t="shared" si="526"/>
        <v>0.995</v>
      </c>
      <c r="AM576" s="289">
        <f t="shared" si="526"/>
        <v>0.995</v>
      </c>
      <c r="AN576" s="289">
        <f t="shared" si="526"/>
        <v>0.995</v>
      </c>
      <c r="AO576" s="289">
        <f t="shared" si="526"/>
        <v>0.995</v>
      </c>
      <c r="AP576" s="289">
        <f t="shared" si="526"/>
        <v>0.995</v>
      </c>
      <c r="AQ576" s="289">
        <f t="shared" si="526"/>
        <v>0.995</v>
      </c>
      <c r="AR576" s="289">
        <f t="shared" si="526"/>
        <v>0.995</v>
      </c>
      <c r="AS576" s="289">
        <f t="shared" si="526"/>
        <v>0.995</v>
      </c>
      <c r="AT576" s="289">
        <f t="shared" si="526"/>
        <v>0.995</v>
      </c>
      <c r="AU576" s="289">
        <f t="shared" si="526"/>
        <v>0.995</v>
      </c>
      <c r="AV576" s="289">
        <f t="shared" si="526"/>
        <v>0.995</v>
      </c>
      <c r="AW576" s="289">
        <f t="shared" si="526"/>
        <v>0.995</v>
      </c>
      <c r="AX576" s="289">
        <f t="shared" si="526"/>
        <v>0.995</v>
      </c>
      <c r="AY576" s="289">
        <f t="shared" si="526"/>
        <v>0.995</v>
      </c>
      <c r="AZ576" s="289">
        <f t="shared" si="526"/>
        <v>0.995</v>
      </c>
      <c r="BA576" s="289">
        <f t="shared" si="526"/>
        <v>0.995</v>
      </c>
      <c r="BB576" s="289">
        <f t="shared" si="526"/>
        <v>0.995</v>
      </c>
      <c r="BC576" s="289">
        <f t="shared" si="526"/>
        <v>0.995</v>
      </c>
      <c r="BD576" s="289">
        <f t="shared" si="526"/>
        <v>0.995</v>
      </c>
      <c r="BE576" s="289">
        <f t="shared" si="526"/>
        <v>0.995</v>
      </c>
      <c r="BF576" s="289">
        <f t="shared" si="526"/>
        <v>0.995</v>
      </c>
      <c r="BG576" s="289">
        <f t="shared" si="526"/>
        <v>0.995</v>
      </c>
      <c r="BH576" s="289">
        <f t="shared" si="526"/>
        <v>0.995</v>
      </c>
      <c r="BI576" s="289">
        <f t="shared" si="526"/>
        <v>0.995</v>
      </c>
      <c r="BJ576" s="289">
        <f t="shared" si="526"/>
        <v>0.995</v>
      </c>
      <c r="BK576" s="289">
        <f t="shared" si="526"/>
        <v>0.995</v>
      </c>
      <c r="BL576" s="289">
        <f t="shared" si="526"/>
        <v>0.995</v>
      </c>
      <c r="BM576" s="289">
        <f t="shared" si="526"/>
        <v>0.995</v>
      </c>
      <c r="BN576" s="289">
        <f t="shared" si="526"/>
        <v>0.995</v>
      </c>
      <c r="BP576"/>
      <c r="BQ576"/>
    </row>
    <row r="577" spans="1:69" hidden="1" outlineLevel="1">
      <c r="A577" s="302"/>
      <c r="E577" s="51" t="str">
        <v>Llamadas salientes Local a otros operadores fijos</v>
      </c>
      <c r="G577" t="s">
        <v>119</v>
      </c>
      <c r="K577"/>
      <c r="Q577" s="289">
        <f t="shared" si="526"/>
        <v>0.995</v>
      </c>
      <c r="R577" s="289">
        <f t="shared" si="526"/>
        <v>0.995</v>
      </c>
      <c r="S577" s="289">
        <f t="shared" si="526"/>
        <v>0.995</v>
      </c>
      <c r="T577" s="289">
        <f t="shared" si="526"/>
        <v>0.995</v>
      </c>
      <c r="U577" s="289">
        <f t="shared" si="526"/>
        <v>0.995</v>
      </c>
      <c r="V577" s="289">
        <f t="shared" si="526"/>
        <v>0.995</v>
      </c>
      <c r="W577" s="289">
        <f t="shared" si="526"/>
        <v>0.995</v>
      </c>
      <c r="X577" s="289">
        <f t="shared" si="526"/>
        <v>0.995</v>
      </c>
      <c r="Y577" s="289">
        <f t="shared" si="526"/>
        <v>0.995</v>
      </c>
      <c r="Z577" s="289">
        <f t="shared" si="526"/>
        <v>0.995</v>
      </c>
      <c r="AA577" s="289">
        <f t="shared" si="526"/>
        <v>0.995</v>
      </c>
      <c r="AB577" s="289">
        <f t="shared" si="526"/>
        <v>0.995</v>
      </c>
      <c r="AC577" s="289">
        <f t="shared" si="526"/>
        <v>0.995</v>
      </c>
      <c r="AD577" s="289">
        <f t="shared" si="526"/>
        <v>0.995</v>
      </c>
      <c r="AE577" s="289">
        <f t="shared" si="526"/>
        <v>0.995</v>
      </c>
      <c r="AF577" s="289">
        <f t="shared" si="526"/>
        <v>0.995</v>
      </c>
      <c r="AG577" s="289">
        <f t="shared" si="526"/>
        <v>0.995</v>
      </c>
      <c r="AH577" s="289">
        <f t="shared" si="526"/>
        <v>0.995</v>
      </c>
      <c r="AI577" s="289">
        <f t="shared" si="526"/>
        <v>0.995</v>
      </c>
      <c r="AJ577" s="289">
        <f t="shared" si="526"/>
        <v>0.995</v>
      </c>
      <c r="AK577" s="289">
        <f t="shared" si="526"/>
        <v>0.995</v>
      </c>
      <c r="AL577" s="289">
        <f t="shared" si="526"/>
        <v>0.995</v>
      </c>
      <c r="AM577" s="289">
        <f t="shared" si="526"/>
        <v>0.995</v>
      </c>
      <c r="AN577" s="289">
        <f t="shared" si="526"/>
        <v>0.995</v>
      </c>
      <c r="AO577" s="289">
        <f t="shared" si="526"/>
        <v>0.995</v>
      </c>
      <c r="AP577" s="289">
        <f t="shared" si="526"/>
        <v>0.995</v>
      </c>
      <c r="AQ577" s="289">
        <f t="shared" si="526"/>
        <v>0.995</v>
      </c>
      <c r="AR577" s="289">
        <f t="shared" si="526"/>
        <v>0.995</v>
      </c>
      <c r="AS577" s="289">
        <f t="shared" si="526"/>
        <v>0.995</v>
      </c>
      <c r="AT577" s="289">
        <f t="shared" si="526"/>
        <v>0.995</v>
      </c>
      <c r="AU577" s="289">
        <f t="shared" si="526"/>
        <v>0.995</v>
      </c>
      <c r="AV577" s="289">
        <f t="shared" si="526"/>
        <v>0.995</v>
      </c>
      <c r="AW577" s="289">
        <f t="shared" si="526"/>
        <v>0.995</v>
      </c>
      <c r="AX577" s="289">
        <f t="shared" si="526"/>
        <v>0.995</v>
      </c>
      <c r="AY577" s="289">
        <f t="shared" si="526"/>
        <v>0.995</v>
      </c>
      <c r="AZ577" s="289">
        <f t="shared" si="526"/>
        <v>0.995</v>
      </c>
      <c r="BA577" s="289">
        <f t="shared" si="526"/>
        <v>0.995</v>
      </c>
      <c r="BB577" s="289">
        <f t="shared" si="526"/>
        <v>0.995</v>
      </c>
      <c r="BC577" s="289">
        <f t="shared" si="526"/>
        <v>0.995</v>
      </c>
      <c r="BD577" s="289">
        <f t="shared" si="526"/>
        <v>0.995</v>
      </c>
      <c r="BE577" s="289">
        <f t="shared" si="526"/>
        <v>0.995</v>
      </c>
      <c r="BF577" s="289">
        <f t="shared" si="526"/>
        <v>0.995</v>
      </c>
      <c r="BG577" s="289">
        <f t="shared" si="526"/>
        <v>0.995</v>
      </c>
      <c r="BH577" s="289">
        <f t="shared" si="526"/>
        <v>0.995</v>
      </c>
      <c r="BI577" s="289">
        <f t="shared" si="526"/>
        <v>0.995</v>
      </c>
      <c r="BJ577" s="289">
        <f t="shared" si="526"/>
        <v>0.995</v>
      </c>
      <c r="BK577" s="289">
        <f t="shared" si="526"/>
        <v>0.995</v>
      </c>
      <c r="BL577" s="289">
        <f t="shared" si="526"/>
        <v>0.995</v>
      </c>
      <c r="BM577" s="289">
        <f t="shared" si="526"/>
        <v>0.995</v>
      </c>
      <c r="BN577" s="289">
        <f t="shared" si="526"/>
        <v>0.995</v>
      </c>
      <c r="BP577"/>
      <c r="BQ577"/>
    </row>
    <row r="578" spans="1:69" hidden="1" outlineLevel="1">
      <c r="A578" s="302"/>
      <c r="E578" s="51" t="str">
        <v>Llamadas salientes larga Distancia a otros operadores fijos</v>
      </c>
      <c r="G578" t="s">
        <v>119</v>
      </c>
      <c r="K578"/>
      <c r="Q578" s="289">
        <f t="shared" si="526"/>
        <v>0.995</v>
      </c>
      <c r="R578" s="289">
        <f t="shared" si="526"/>
        <v>0.995</v>
      </c>
      <c r="S578" s="289">
        <f t="shared" si="526"/>
        <v>0.995</v>
      </c>
      <c r="T578" s="289">
        <f t="shared" si="526"/>
        <v>0.995</v>
      </c>
      <c r="U578" s="289">
        <f t="shared" si="526"/>
        <v>0.995</v>
      </c>
      <c r="V578" s="289">
        <f t="shared" si="526"/>
        <v>0.995</v>
      </c>
      <c r="W578" s="289">
        <f t="shared" si="526"/>
        <v>0.995</v>
      </c>
      <c r="X578" s="289">
        <f t="shared" si="526"/>
        <v>0.995</v>
      </c>
      <c r="Y578" s="289">
        <f t="shared" si="526"/>
        <v>0.995</v>
      </c>
      <c r="Z578" s="289">
        <f t="shared" si="526"/>
        <v>0.995</v>
      </c>
      <c r="AA578" s="289">
        <f t="shared" si="526"/>
        <v>0.995</v>
      </c>
      <c r="AB578" s="289">
        <f t="shared" si="526"/>
        <v>0.995</v>
      </c>
      <c r="AC578" s="289">
        <f t="shared" si="526"/>
        <v>0.995</v>
      </c>
      <c r="AD578" s="289">
        <f t="shared" si="526"/>
        <v>0.995</v>
      </c>
      <c r="AE578" s="289">
        <f t="shared" si="526"/>
        <v>0.995</v>
      </c>
      <c r="AF578" s="289">
        <f t="shared" si="526"/>
        <v>0.995</v>
      </c>
      <c r="AG578" s="289">
        <f t="shared" si="526"/>
        <v>0.995</v>
      </c>
      <c r="AH578" s="289">
        <f t="shared" si="526"/>
        <v>0.995</v>
      </c>
      <c r="AI578" s="289">
        <f t="shared" si="526"/>
        <v>0.995</v>
      </c>
      <c r="AJ578" s="289">
        <f t="shared" si="526"/>
        <v>0.995</v>
      </c>
      <c r="AK578" s="289">
        <f t="shared" si="526"/>
        <v>0.995</v>
      </c>
      <c r="AL578" s="289">
        <f t="shared" si="526"/>
        <v>0.995</v>
      </c>
      <c r="AM578" s="289">
        <f t="shared" si="526"/>
        <v>0.995</v>
      </c>
      <c r="AN578" s="289">
        <f t="shared" si="526"/>
        <v>0.995</v>
      </c>
      <c r="AO578" s="289">
        <f t="shared" si="526"/>
        <v>0.995</v>
      </c>
      <c r="AP578" s="289">
        <f t="shared" si="526"/>
        <v>0.995</v>
      </c>
      <c r="AQ578" s="289">
        <f t="shared" si="526"/>
        <v>0.995</v>
      </c>
      <c r="AR578" s="289">
        <f t="shared" si="526"/>
        <v>0.995</v>
      </c>
      <c r="AS578" s="289">
        <f t="shared" si="526"/>
        <v>0.995</v>
      </c>
      <c r="AT578" s="289">
        <f t="shared" si="526"/>
        <v>0.995</v>
      </c>
      <c r="AU578" s="289">
        <f t="shared" si="526"/>
        <v>0.995</v>
      </c>
      <c r="AV578" s="289">
        <f t="shared" si="526"/>
        <v>0.995</v>
      </c>
      <c r="AW578" s="289">
        <f t="shared" si="526"/>
        <v>0.995</v>
      </c>
      <c r="AX578" s="289">
        <f t="shared" si="526"/>
        <v>0.995</v>
      </c>
      <c r="AY578" s="289">
        <f t="shared" si="526"/>
        <v>0.995</v>
      </c>
      <c r="AZ578" s="289">
        <f t="shared" si="526"/>
        <v>0.995</v>
      </c>
      <c r="BA578" s="289">
        <f t="shared" si="526"/>
        <v>0.995</v>
      </c>
      <c r="BB578" s="289">
        <f t="shared" si="526"/>
        <v>0.995</v>
      </c>
      <c r="BC578" s="289">
        <f t="shared" si="526"/>
        <v>0.995</v>
      </c>
      <c r="BD578" s="289">
        <f t="shared" si="526"/>
        <v>0.995</v>
      </c>
      <c r="BE578" s="289">
        <f t="shared" si="526"/>
        <v>0.995</v>
      </c>
      <c r="BF578" s="289">
        <f t="shared" si="526"/>
        <v>0.995</v>
      </c>
      <c r="BG578" s="289">
        <f t="shared" si="526"/>
        <v>0.995</v>
      </c>
      <c r="BH578" s="289">
        <f t="shared" si="526"/>
        <v>0.995</v>
      </c>
      <c r="BI578" s="289">
        <f t="shared" si="526"/>
        <v>0.995</v>
      </c>
      <c r="BJ578" s="289">
        <f t="shared" si="526"/>
        <v>0.995</v>
      </c>
      <c r="BK578" s="289">
        <f t="shared" si="526"/>
        <v>0.995</v>
      </c>
      <c r="BL578" s="289">
        <f t="shared" si="526"/>
        <v>0.995</v>
      </c>
      <c r="BM578" s="289">
        <f t="shared" si="526"/>
        <v>0.995</v>
      </c>
      <c r="BN578" s="289">
        <f t="shared" si="526"/>
        <v>0.995</v>
      </c>
      <c r="BP578"/>
      <c r="BQ578"/>
    </row>
    <row r="579" spans="1:69" hidden="1" outlineLevel="1">
      <c r="A579" s="302"/>
      <c r="E579" s="51" t="str">
        <v>Llamadas salientes a móvil</v>
      </c>
      <c r="G579" t="s">
        <v>119</v>
      </c>
      <c r="K579"/>
      <c r="Q579" s="289">
        <f t="shared" si="526"/>
        <v>0.995</v>
      </c>
      <c r="R579" s="289">
        <f t="shared" si="526"/>
        <v>0.995</v>
      </c>
      <c r="S579" s="289">
        <f t="shared" si="526"/>
        <v>0.995</v>
      </c>
      <c r="T579" s="289">
        <f t="shared" si="526"/>
        <v>0.995</v>
      </c>
      <c r="U579" s="289">
        <f t="shared" si="526"/>
        <v>0.995</v>
      </c>
      <c r="V579" s="289">
        <f t="shared" si="526"/>
        <v>0.995</v>
      </c>
      <c r="W579" s="289">
        <f t="shared" si="526"/>
        <v>0.995</v>
      </c>
      <c r="X579" s="289">
        <f t="shared" si="526"/>
        <v>0.995</v>
      </c>
      <c r="Y579" s="289">
        <f t="shared" si="526"/>
        <v>0.995</v>
      </c>
      <c r="Z579" s="289">
        <f t="shared" si="526"/>
        <v>0.995</v>
      </c>
      <c r="AA579" s="289">
        <f t="shared" si="526"/>
        <v>0.995</v>
      </c>
      <c r="AB579" s="289">
        <f t="shared" si="526"/>
        <v>0.995</v>
      </c>
      <c r="AC579" s="289">
        <f t="shared" si="526"/>
        <v>0.995</v>
      </c>
      <c r="AD579" s="289">
        <f t="shared" si="526"/>
        <v>0.995</v>
      </c>
      <c r="AE579" s="289">
        <f t="shared" si="526"/>
        <v>0.995</v>
      </c>
      <c r="AF579" s="289">
        <f t="shared" si="526"/>
        <v>0.995</v>
      </c>
      <c r="AG579" s="289">
        <f t="shared" si="526"/>
        <v>0.995</v>
      </c>
      <c r="AH579" s="289">
        <f t="shared" si="526"/>
        <v>0.995</v>
      </c>
      <c r="AI579" s="289">
        <f t="shared" si="526"/>
        <v>0.995</v>
      </c>
      <c r="AJ579" s="289">
        <f t="shared" si="526"/>
        <v>0.995</v>
      </c>
      <c r="AK579" s="289">
        <f t="shared" si="526"/>
        <v>0.995</v>
      </c>
      <c r="AL579" s="289">
        <f t="shared" si="526"/>
        <v>0.995</v>
      </c>
      <c r="AM579" s="289">
        <f t="shared" si="526"/>
        <v>0.995</v>
      </c>
      <c r="AN579" s="289">
        <f t="shared" si="526"/>
        <v>0.995</v>
      </c>
      <c r="AO579" s="289">
        <f t="shared" si="526"/>
        <v>0.995</v>
      </c>
      <c r="AP579" s="289">
        <f t="shared" si="526"/>
        <v>0.995</v>
      </c>
      <c r="AQ579" s="289">
        <f t="shared" si="526"/>
        <v>0.995</v>
      </c>
      <c r="AR579" s="289">
        <f t="shared" si="526"/>
        <v>0.995</v>
      </c>
      <c r="AS579" s="289">
        <f t="shared" si="526"/>
        <v>0.995</v>
      </c>
      <c r="AT579" s="289">
        <f t="shared" si="526"/>
        <v>0.995</v>
      </c>
      <c r="AU579" s="289">
        <f t="shared" si="526"/>
        <v>0.995</v>
      </c>
      <c r="AV579" s="289">
        <f t="shared" si="526"/>
        <v>0.995</v>
      </c>
      <c r="AW579" s="289">
        <f t="shared" si="526"/>
        <v>0.995</v>
      </c>
      <c r="AX579" s="289">
        <f t="shared" si="526"/>
        <v>0.995</v>
      </c>
      <c r="AY579" s="289">
        <f t="shared" si="526"/>
        <v>0.995</v>
      </c>
      <c r="AZ579" s="289">
        <f t="shared" si="526"/>
        <v>0.995</v>
      </c>
      <c r="BA579" s="289">
        <f t="shared" si="526"/>
        <v>0.995</v>
      </c>
      <c r="BB579" s="289">
        <f t="shared" si="526"/>
        <v>0.995</v>
      </c>
      <c r="BC579" s="289">
        <f t="shared" si="526"/>
        <v>0.995</v>
      </c>
      <c r="BD579" s="289">
        <f t="shared" si="526"/>
        <v>0.995</v>
      </c>
      <c r="BE579" s="289">
        <f t="shared" si="526"/>
        <v>0.995</v>
      </c>
      <c r="BF579" s="289">
        <f t="shared" si="526"/>
        <v>0.995</v>
      </c>
      <c r="BG579" s="289">
        <f t="shared" si="526"/>
        <v>0.995</v>
      </c>
      <c r="BH579" s="289">
        <f t="shared" si="526"/>
        <v>0.995</v>
      </c>
      <c r="BI579" s="289">
        <f t="shared" si="526"/>
        <v>0.995</v>
      </c>
      <c r="BJ579" s="289">
        <f t="shared" si="526"/>
        <v>0.995</v>
      </c>
      <c r="BK579" s="289">
        <f t="shared" si="526"/>
        <v>0.995</v>
      </c>
      <c r="BL579" s="289">
        <f t="shared" si="526"/>
        <v>0.995</v>
      </c>
      <c r="BM579" s="289">
        <f t="shared" si="526"/>
        <v>0.995</v>
      </c>
      <c r="BN579" s="289">
        <f t="shared" si="526"/>
        <v>0.995</v>
      </c>
      <c r="BP579"/>
      <c r="BQ579"/>
    </row>
    <row r="580" spans="1:69" hidden="1" outlineLevel="1">
      <c r="A580" s="302"/>
      <c r="E580" s="51" t="str">
        <v>Llamadas salientes a internacional</v>
      </c>
      <c r="G580" t="s">
        <v>119</v>
      </c>
      <c r="K580"/>
      <c r="Q580" s="289">
        <f t="shared" si="526"/>
        <v>0.995</v>
      </c>
      <c r="R580" s="289">
        <f t="shared" si="526"/>
        <v>0.995</v>
      </c>
      <c r="S580" s="289">
        <f t="shared" si="526"/>
        <v>0.995</v>
      </c>
      <c r="T580" s="289">
        <f t="shared" si="526"/>
        <v>0.995</v>
      </c>
      <c r="U580" s="289">
        <f t="shared" si="526"/>
        <v>0.995</v>
      </c>
      <c r="V580" s="289">
        <f t="shared" si="526"/>
        <v>0.995</v>
      </c>
      <c r="W580" s="289">
        <f t="shared" si="526"/>
        <v>0.995</v>
      </c>
      <c r="X580" s="289">
        <f t="shared" si="526"/>
        <v>0.995</v>
      </c>
      <c r="Y580" s="289">
        <f t="shared" si="526"/>
        <v>0.995</v>
      </c>
      <c r="Z580" s="289">
        <f t="shared" si="526"/>
        <v>0.995</v>
      </c>
      <c r="AA580" s="289">
        <f t="shared" si="526"/>
        <v>0.995</v>
      </c>
      <c r="AB580" s="289">
        <f t="shared" si="526"/>
        <v>0.995</v>
      </c>
      <c r="AC580" s="289">
        <f t="shared" si="526"/>
        <v>0.995</v>
      </c>
      <c r="AD580" s="289">
        <f t="shared" si="526"/>
        <v>0.995</v>
      </c>
      <c r="AE580" s="289">
        <f t="shared" si="526"/>
        <v>0.995</v>
      </c>
      <c r="AF580" s="289">
        <f t="shared" si="526"/>
        <v>0.995</v>
      </c>
      <c r="AG580" s="289">
        <f t="shared" si="526"/>
        <v>0.995</v>
      </c>
      <c r="AH580" s="289">
        <f t="shared" si="526"/>
        <v>0.995</v>
      </c>
      <c r="AI580" s="289">
        <f t="shared" si="526"/>
        <v>0.995</v>
      </c>
      <c r="AJ580" s="289">
        <f t="shared" si="526"/>
        <v>0.995</v>
      </c>
      <c r="AK580" s="289">
        <f t="shared" si="526"/>
        <v>0.995</v>
      </c>
      <c r="AL580" s="289">
        <f t="shared" si="526"/>
        <v>0.995</v>
      </c>
      <c r="AM580" s="289">
        <f t="shared" si="526"/>
        <v>0.995</v>
      </c>
      <c r="AN580" s="289">
        <f t="shared" si="526"/>
        <v>0.995</v>
      </c>
      <c r="AO580" s="289">
        <f t="shared" si="526"/>
        <v>0.995</v>
      </c>
      <c r="AP580" s="289">
        <f t="shared" si="526"/>
        <v>0.995</v>
      </c>
      <c r="AQ580" s="289">
        <f t="shared" si="526"/>
        <v>0.995</v>
      </c>
      <c r="AR580" s="289">
        <f t="shared" si="526"/>
        <v>0.995</v>
      </c>
      <c r="AS580" s="289">
        <f t="shared" si="526"/>
        <v>0.995</v>
      </c>
      <c r="AT580" s="289">
        <f t="shared" si="526"/>
        <v>0.995</v>
      </c>
      <c r="AU580" s="289">
        <f t="shared" si="526"/>
        <v>0.995</v>
      </c>
      <c r="AV580" s="289">
        <f t="shared" si="526"/>
        <v>0.995</v>
      </c>
      <c r="AW580" s="289">
        <f t="shared" si="526"/>
        <v>0.995</v>
      </c>
      <c r="AX580" s="289">
        <f t="shared" si="526"/>
        <v>0.995</v>
      </c>
      <c r="AY580" s="289">
        <f t="shared" si="526"/>
        <v>0.995</v>
      </c>
      <c r="AZ580" s="289">
        <f t="shared" si="526"/>
        <v>0.995</v>
      </c>
      <c r="BA580" s="289">
        <f t="shared" si="526"/>
        <v>0.995</v>
      </c>
      <c r="BB580" s="289">
        <f t="shared" si="526"/>
        <v>0.995</v>
      </c>
      <c r="BC580" s="289">
        <f t="shared" si="526"/>
        <v>0.995</v>
      </c>
      <c r="BD580" s="289">
        <f t="shared" si="526"/>
        <v>0.995</v>
      </c>
      <c r="BE580" s="289">
        <f t="shared" si="526"/>
        <v>0.995</v>
      </c>
      <c r="BF580" s="289">
        <f t="shared" si="526"/>
        <v>0.995</v>
      </c>
      <c r="BG580" s="289">
        <f t="shared" si="526"/>
        <v>0.995</v>
      </c>
      <c r="BH580" s="289">
        <f t="shared" si="526"/>
        <v>0.995</v>
      </c>
      <c r="BI580" s="289">
        <f t="shared" si="526"/>
        <v>0.995</v>
      </c>
      <c r="BJ580" s="289">
        <f t="shared" si="526"/>
        <v>0.995</v>
      </c>
      <c r="BK580" s="289">
        <f t="shared" si="526"/>
        <v>0.995</v>
      </c>
      <c r="BL580" s="289">
        <f t="shared" si="526"/>
        <v>0.995</v>
      </c>
      <c r="BM580" s="289">
        <f t="shared" si="526"/>
        <v>0.995</v>
      </c>
      <c r="BN580" s="289">
        <f t="shared" si="526"/>
        <v>0.995</v>
      </c>
      <c r="BP580"/>
      <c r="BQ580"/>
    </row>
    <row r="581" spans="1:69" hidden="1" outlineLevel="1">
      <c r="A581" s="302"/>
      <c r="E581" s="51" t="str">
        <v>Llamadas salientes a números no geográficos</v>
      </c>
      <c r="G581" t="s">
        <v>119</v>
      </c>
      <c r="K581"/>
      <c r="Q581" s="289">
        <f t="shared" si="526"/>
        <v>0.995</v>
      </c>
      <c r="R581" s="289">
        <f t="shared" si="526"/>
        <v>0.995</v>
      </c>
      <c r="S581" s="289">
        <f t="shared" si="526"/>
        <v>0.995</v>
      </c>
      <c r="T581" s="289">
        <f t="shared" si="526"/>
        <v>0.995</v>
      </c>
      <c r="U581" s="289">
        <f t="shared" si="526"/>
        <v>0.995</v>
      </c>
      <c r="V581" s="289">
        <f t="shared" ref="V581:BN581" si="527">V580</f>
        <v>0.995</v>
      </c>
      <c r="W581" s="289">
        <f t="shared" si="527"/>
        <v>0.995</v>
      </c>
      <c r="X581" s="289">
        <f t="shared" si="527"/>
        <v>0.995</v>
      </c>
      <c r="Y581" s="289">
        <f t="shared" si="527"/>
        <v>0.995</v>
      </c>
      <c r="Z581" s="289">
        <f t="shared" si="527"/>
        <v>0.995</v>
      </c>
      <c r="AA581" s="289">
        <f t="shared" si="527"/>
        <v>0.995</v>
      </c>
      <c r="AB581" s="289">
        <f t="shared" si="527"/>
        <v>0.995</v>
      </c>
      <c r="AC581" s="289">
        <f t="shared" si="527"/>
        <v>0.995</v>
      </c>
      <c r="AD581" s="289">
        <f t="shared" si="527"/>
        <v>0.995</v>
      </c>
      <c r="AE581" s="289">
        <f t="shared" si="527"/>
        <v>0.995</v>
      </c>
      <c r="AF581" s="289">
        <f t="shared" si="527"/>
        <v>0.995</v>
      </c>
      <c r="AG581" s="289">
        <f t="shared" si="527"/>
        <v>0.995</v>
      </c>
      <c r="AH581" s="289">
        <f t="shared" si="527"/>
        <v>0.995</v>
      </c>
      <c r="AI581" s="289">
        <f t="shared" si="527"/>
        <v>0.995</v>
      </c>
      <c r="AJ581" s="289">
        <f t="shared" si="527"/>
        <v>0.995</v>
      </c>
      <c r="AK581" s="289">
        <f t="shared" si="527"/>
        <v>0.995</v>
      </c>
      <c r="AL581" s="289">
        <f t="shared" si="527"/>
        <v>0.995</v>
      </c>
      <c r="AM581" s="289">
        <f t="shared" si="527"/>
        <v>0.995</v>
      </c>
      <c r="AN581" s="289">
        <f t="shared" si="527"/>
        <v>0.995</v>
      </c>
      <c r="AO581" s="289">
        <f t="shared" si="527"/>
        <v>0.995</v>
      </c>
      <c r="AP581" s="289">
        <f t="shared" si="527"/>
        <v>0.995</v>
      </c>
      <c r="AQ581" s="289">
        <f t="shared" si="527"/>
        <v>0.995</v>
      </c>
      <c r="AR581" s="289">
        <f t="shared" si="527"/>
        <v>0.995</v>
      </c>
      <c r="AS581" s="289">
        <f t="shared" si="527"/>
        <v>0.995</v>
      </c>
      <c r="AT581" s="289">
        <f t="shared" si="527"/>
        <v>0.995</v>
      </c>
      <c r="AU581" s="289">
        <f t="shared" si="527"/>
        <v>0.995</v>
      </c>
      <c r="AV581" s="289">
        <f t="shared" si="527"/>
        <v>0.995</v>
      </c>
      <c r="AW581" s="289">
        <f t="shared" si="527"/>
        <v>0.995</v>
      </c>
      <c r="AX581" s="289">
        <f t="shared" si="527"/>
        <v>0.995</v>
      </c>
      <c r="AY581" s="289">
        <f t="shared" si="527"/>
        <v>0.995</v>
      </c>
      <c r="AZ581" s="289">
        <f t="shared" si="527"/>
        <v>0.995</v>
      </c>
      <c r="BA581" s="289">
        <f t="shared" si="527"/>
        <v>0.995</v>
      </c>
      <c r="BB581" s="289">
        <f t="shared" si="527"/>
        <v>0.995</v>
      </c>
      <c r="BC581" s="289">
        <f t="shared" si="527"/>
        <v>0.995</v>
      </c>
      <c r="BD581" s="289">
        <f t="shared" si="527"/>
        <v>0.995</v>
      </c>
      <c r="BE581" s="289">
        <f t="shared" si="527"/>
        <v>0.995</v>
      </c>
      <c r="BF581" s="289">
        <f t="shared" si="527"/>
        <v>0.995</v>
      </c>
      <c r="BG581" s="289">
        <f t="shared" si="527"/>
        <v>0.995</v>
      </c>
      <c r="BH581" s="289">
        <f t="shared" si="527"/>
        <v>0.995</v>
      </c>
      <c r="BI581" s="289">
        <f t="shared" si="527"/>
        <v>0.995</v>
      </c>
      <c r="BJ581" s="289">
        <f t="shared" si="527"/>
        <v>0.995</v>
      </c>
      <c r="BK581" s="289">
        <f t="shared" si="527"/>
        <v>0.995</v>
      </c>
      <c r="BL581" s="289">
        <f t="shared" si="527"/>
        <v>0.995</v>
      </c>
      <c r="BM581" s="289">
        <f t="shared" si="527"/>
        <v>0.995</v>
      </c>
      <c r="BN581" s="289">
        <f t="shared" si="527"/>
        <v>0.995</v>
      </c>
      <c r="BP581"/>
      <c r="BQ581"/>
    </row>
    <row r="582" spans="1:69" hidden="1" outlineLevel="1">
      <c r="A582" s="302"/>
      <c r="E582" s="51" t="str">
        <v>Fixed Service8</v>
      </c>
      <c r="G582" t="s">
        <v>119</v>
      </c>
      <c r="K582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  <c r="AA582" s="290"/>
      <c r="AB582" s="290"/>
      <c r="AC582" s="290"/>
      <c r="AD582" s="290"/>
      <c r="AE582" s="290"/>
      <c r="AF582" s="290"/>
      <c r="AG582" s="290"/>
      <c r="AH582" s="290"/>
      <c r="AI582" s="290"/>
      <c r="AJ582" s="290"/>
      <c r="AK582" s="290"/>
      <c r="AL582" s="290"/>
      <c r="AM582" s="290"/>
      <c r="AN582" s="290"/>
      <c r="AO582" s="290"/>
      <c r="AP582" s="290"/>
      <c r="AQ582" s="290"/>
      <c r="AR582" s="290"/>
      <c r="AS582" s="290"/>
      <c r="AT582" s="290"/>
      <c r="AU582" s="290"/>
      <c r="AV582" s="290"/>
      <c r="AW582" s="290"/>
      <c r="AX582" s="290"/>
      <c r="AY582" s="290"/>
      <c r="AZ582" s="290"/>
      <c r="BA582" s="290"/>
      <c r="BB582" s="290"/>
      <c r="BC582" s="290"/>
      <c r="BD582" s="290"/>
      <c r="BE582" s="290"/>
      <c r="BF582" s="290"/>
      <c r="BG582" s="290"/>
      <c r="BH582" s="290"/>
      <c r="BI582" s="290"/>
      <c r="BJ582" s="290"/>
      <c r="BK582" s="290"/>
      <c r="BL582" s="290"/>
      <c r="BM582" s="290"/>
      <c r="BN582" s="290"/>
      <c r="BP582"/>
      <c r="BQ582"/>
    </row>
    <row r="583" spans="1:69" hidden="1" outlineLevel="1">
      <c r="A583" s="302"/>
      <c r="E583" s="51" t="str">
        <v>Llamadas entrantes Local de otros operadores fijos</v>
      </c>
      <c r="G583" t="s">
        <v>119</v>
      </c>
      <c r="K583"/>
      <c r="Q583" s="287">
        <v>0.92</v>
      </c>
      <c r="R583" s="288">
        <f t="shared" ref="R583:BN583" si="528">Q583</f>
        <v>0.92</v>
      </c>
      <c r="S583" s="288">
        <f t="shared" si="528"/>
        <v>0.92</v>
      </c>
      <c r="T583" s="288">
        <f t="shared" si="528"/>
        <v>0.92</v>
      </c>
      <c r="U583" s="288">
        <f t="shared" si="528"/>
        <v>0.92</v>
      </c>
      <c r="V583" s="288">
        <f t="shared" si="528"/>
        <v>0.92</v>
      </c>
      <c r="W583" s="288">
        <f t="shared" si="528"/>
        <v>0.92</v>
      </c>
      <c r="X583" s="288">
        <f t="shared" si="528"/>
        <v>0.92</v>
      </c>
      <c r="Y583" s="288">
        <f t="shared" si="528"/>
        <v>0.92</v>
      </c>
      <c r="Z583" s="288">
        <f t="shared" si="528"/>
        <v>0.92</v>
      </c>
      <c r="AA583" s="288">
        <f t="shared" si="528"/>
        <v>0.92</v>
      </c>
      <c r="AB583" s="288">
        <f t="shared" si="528"/>
        <v>0.92</v>
      </c>
      <c r="AC583" s="288">
        <f t="shared" si="528"/>
        <v>0.92</v>
      </c>
      <c r="AD583" s="288">
        <f t="shared" si="528"/>
        <v>0.92</v>
      </c>
      <c r="AE583" s="288">
        <f t="shared" si="528"/>
        <v>0.92</v>
      </c>
      <c r="AF583" s="288">
        <f t="shared" si="528"/>
        <v>0.92</v>
      </c>
      <c r="AG583" s="288">
        <f t="shared" si="528"/>
        <v>0.92</v>
      </c>
      <c r="AH583" s="288">
        <f t="shared" si="528"/>
        <v>0.92</v>
      </c>
      <c r="AI583" s="288">
        <f t="shared" si="528"/>
        <v>0.92</v>
      </c>
      <c r="AJ583" s="288">
        <f t="shared" si="528"/>
        <v>0.92</v>
      </c>
      <c r="AK583" s="288">
        <f t="shared" si="528"/>
        <v>0.92</v>
      </c>
      <c r="AL583" s="288">
        <f t="shared" si="528"/>
        <v>0.92</v>
      </c>
      <c r="AM583" s="288">
        <f t="shared" si="528"/>
        <v>0.92</v>
      </c>
      <c r="AN583" s="288">
        <f t="shared" si="528"/>
        <v>0.92</v>
      </c>
      <c r="AO583" s="288">
        <f t="shared" si="528"/>
        <v>0.92</v>
      </c>
      <c r="AP583" s="288">
        <f t="shared" si="528"/>
        <v>0.92</v>
      </c>
      <c r="AQ583" s="288">
        <f t="shared" si="528"/>
        <v>0.92</v>
      </c>
      <c r="AR583" s="288">
        <f t="shared" si="528"/>
        <v>0.92</v>
      </c>
      <c r="AS583" s="288">
        <f t="shared" si="528"/>
        <v>0.92</v>
      </c>
      <c r="AT583" s="288">
        <f t="shared" si="528"/>
        <v>0.92</v>
      </c>
      <c r="AU583" s="288">
        <f t="shared" si="528"/>
        <v>0.92</v>
      </c>
      <c r="AV583" s="288">
        <f t="shared" si="528"/>
        <v>0.92</v>
      </c>
      <c r="AW583" s="288">
        <f t="shared" si="528"/>
        <v>0.92</v>
      </c>
      <c r="AX583" s="288">
        <f t="shared" si="528"/>
        <v>0.92</v>
      </c>
      <c r="AY583" s="288">
        <f t="shared" si="528"/>
        <v>0.92</v>
      </c>
      <c r="AZ583" s="288">
        <f t="shared" si="528"/>
        <v>0.92</v>
      </c>
      <c r="BA583" s="288">
        <f t="shared" si="528"/>
        <v>0.92</v>
      </c>
      <c r="BB583" s="288">
        <f t="shared" si="528"/>
        <v>0.92</v>
      </c>
      <c r="BC583" s="288">
        <f t="shared" si="528"/>
        <v>0.92</v>
      </c>
      <c r="BD583" s="288">
        <f t="shared" si="528"/>
        <v>0.92</v>
      </c>
      <c r="BE583" s="288">
        <f t="shared" si="528"/>
        <v>0.92</v>
      </c>
      <c r="BF583" s="288">
        <f t="shared" si="528"/>
        <v>0.92</v>
      </c>
      <c r="BG583" s="288">
        <f t="shared" si="528"/>
        <v>0.92</v>
      </c>
      <c r="BH583" s="288">
        <f t="shared" si="528"/>
        <v>0.92</v>
      </c>
      <c r="BI583" s="288">
        <f t="shared" si="528"/>
        <v>0.92</v>
      </c>
      <c r="BJ583" s="288">
        <f t="shared" si="528"/>
        <v>0.92</v>
      </c>
      <c r="BK583" s="288">
        <f t="shared" si="528"/>
        <v>0.92</v>
      </c>
      <c r="BL583" s="288">
        <f t="shared" si="528"/>
        <v>0.92</v>
      </c>
      <c r="BM583" s="288">
        <f t="shared" si="528"/>
        <v>0.92</v>
      </c>
      <c r="BN583" s="288">
        <f t="shared" si="528"/>
        <v>0.92</v>
      </c>
      <c r="BP583"/>
      <c r="BQ583"/>
    </row>
    <row r="584" spans="1:69" hidden="1" outlineLevel="1">
      <c r="A584" s="302"/>
      <c r="E584" s="51" t="str">
        <v>Llamadas entrantes Larga Distancia de otros operadores fijos</v>
      </c>
      <c r="G584" t="s">
        <v>119</v>
      </c>
      <c r="K584"/>
      <c r="Q584" s="289">
        <f t="shared" ref="Q584:BN587" si="529">Q583</f>
        <v>0.92</v>
      </c>
      <c r="R584" s="289">
        <f t="shared" si="529"/>
        <v>0.92</v>
      </c>
      <c r="S584" s="289">
        <f t="shared" si="529"/>
        <v>0.92</v>
      </c>
      <c r="T584" s="289">
        <f t="shared" si="529"/>
        <v>0.92</v>
      </c>
      <c r="U584" s="289">
        <f t="shared" si="529"/>
        <v>0.92</v>
      </c>
      <c r="V584" s="289">
        <f t="shared" si="529"/>
        <v>0.92</v>
      </c>
      <c r="W584" s="289">
        <f t="shared" si="529"/>
        <v>0.92</v>
      </c>
      <c r="X584" s="289">
        <f t="shared" si="529"/>
        <v>0.92</v>
      </c>
      <c r="Y584" s="289">
        <f t="shared" si="529"/>
        <v>0.92</v>
      </c>
      <c r="Z584" s="289">
        <f t="shared" si="529"/>
        <v>0.92</v>
      </c>
      <c r="AA584" s="289">
        <f t="shared" si="529"/>
        <v>0.92</v>
      </c>
      <c r="AB584" s="289">
        <f t="shared" si="529"/>
        <v>0.92</v>
      </c>
      <c r="AC584" s="289">
        <f t="shared" si="529"/>
        <v>0.92</v>
      </c>
      <c r="AD584" s="289">
        <f t="shared" si="529"/>
        <v>0.92</v>
      </c>
      <c r="AE584" s="289">
        <f t="shared" si="529"/>
        <v>0.92</v>
      </c>
      <c r="AF584" s="289">
        <f t="shared" si="529"/>
        <v>0.92</v>
      </c>
      <c r="AG584" s="289">
        <f t="shared" si="529"/>
        <v>0.92</v>
      </c>
      <c r="AH584" s="289">
        <f t="shared" si="529"/>
        <v>0.92</v>
      </c>
      <c r="AI584" s="289">
        <f t="shared" si="529"/>
        <v>0.92</v>
      </c>
      <c r="AJ584" s="289">
        <f t="shared" si="529"/>
        <v>0.92</v>
      </c>
      <c r="AK584" s="289">
        <f t="shared" si="529"/>
        <v>0.92</v>
      </c>
      <c r="AL584" s="289">
        <f t="shared" si="529"/>
        <v>0.92</v>
      </c>
      <c r="AM584" s="289">
        <f t="shared" si="529"/>
        <v>0.92</v>
      </c>
      <c r="AN584" s="289">
        <f t="shared" si="529"/>
        <v>0.92</v>
      </c>
      <c r="AO584" s="289">
        <f t="shared" si="529"/>
        <v>0.92</v>
      </c>
      <c r="AP584" s="289">
        <f t="shared" si="529"/>
        <v>0.92</v>
      </c>
      <c r="AQ584" s="289">
        <f t="shared" si="529"/>
        <v>0.92</v>
      </c>
      <c r="AR584" s="289">
        <f t="shared" si="529"/>
        <v>0.92</v>
      </c>
      <c r="AS584" s="289">
        <f t="shared" si="529"/>
        <v>0.92</v>
      </c>
      <c r="AT584" s="289">
        <f t="shared" si="529"/>
        <v>0.92</v>
      </c>
      <c r="AU584" s="289">
        <f t="shared" si="529"/>
        <v>0.92</v>
      </c>
      <c r="AV584" s="289">
        <f t="shared" si="529"/>
        <v>0.92</v>
      </c>
      <c r="AW584" s="289">
        <f t="shared" si="529"/>
        <v>0.92</v>
      </c>
      <c r="AX584" s="289">
        <f t="shared" si="529"/>
        <v>0.92</v>
      </c>
      <c r="AY584" s="289">
        <f t="shared" si="529"/>
        <v>0.92</v>
      </c>
      <c r="AZ584" s="289">
        <f t="shared" si="529"/>
        <v>0.92</v>
      </c>
      <c r="BA584" s="289">
        <f t="shared" si="529"/>
        <v>0.92</v>
      </c>
      <c r="BB584" s="289">
        <f t="shared" si="529"/>
        <v>0.92</v>
      </c>
      <c r="BC584" s="289">
        <f t="shared" si="529"/>
        <v>0.92</v>
      </c>
      <c r="BD584" s="289">
        <f t="shared" si="529"/>
        <v>0.92</v>
      </c>
      <c r="BE584" s="289">
        <f t="shared" si="529"/>
        <v>0.92</v>
      </c>
      <c r="BF584" s="289">
        <f t="shared" si="529"/>
        <v>0.92</v>
      </c>
      <c r="BG584" s="289">
        <f t="shared" si="529"/>
        <v>0.92</v>
      </c>
      <c r="BH584" s="289">
        <f t="shared" si="529"/>
        <v>0.92</v>
      </c>
      <c r="BI584" s="289">
        <f t="shared" si="529"/>
        <v>0.92</v>
      </c>
      <c r="BJ584" s="289">
        <f t="shared" si="529"/>
        <v>0.92</v>
      </c>
      <c r="BK584" s="289">
        <f t="shared" si="529"/>
        <v>0.92</v>
      </c>
      <c r="BL584" s="289">
        <f t="shared" si="529"/>
        <v>0.92</v>
      </c>
      <c r="BM584" s="289">
        <f t="shared" si="529"/>
        <v>0.92</v>
      </c>
      <c r="BN584" s="289">
        <f t="shared" si="529"/>
        <v>0.92</v>
      </c>
      <c r="BP584"/>
      <c r="BQ584"/>
    </row>
    <row r="585" spans="1:69" hidden="1" outlineLevel="1">
      <c r="A585" s="302"/>
      <c r="E585" s="51" t="str">
        <v>Llamadas entrantes de móvil</v>
      </c>
      <c r="G585" t="s">
        <v>119</v>
      </c>
      <c r="K585"/>
      <c r="Q585" s="289">
        <f t="shared" si="529"/>
        <v>0.92</v>
      </c>
      <c r="R585" s="289">
        <f t="shared" si="529"/>
        <v>0.92</v>
      </c>
      <c r="S585" s="289">
        <f t="shared" si="529"/>
        <v>0.92</v>
      </c>
      <c r="T585" s="289">
        <f t="shared" si="529"/>
        <v>0.92</v>
      </c>
      <c r="U585" s="289">
        <f t="shared" si="529"/>
        <v>0.92</v>
      </c>
      <c r="V585" s="289">
        <f t="shared" si="529"/>
        <v>0.92</v>
      </c>
      <c r="W585" s="289">
        <f t="shared" si="529"/>
        <v>0.92</v>
      </c>
      <c r="X585" s="289">
        <f t="shared" si="529"/>
        <v>0.92</v>
      </c>
      <c r="Y585" s="289">
        <f t="shared" si="529"/>
        <v>0.92</v>
      </c>
      <c r="Z585" s="289">
        <f t="shared" si="529"/>
        <v>0.92</v>
      </c>
      <c r="AA585" s="289">
        <f t="shared" si="529"/>
        <v>0.92</v>
      </c>
      <c r="AB585" s="289">
        <f t="shared" si="529"/>
        <v>0.92</v>
      </c>
      <c r="AC585" s="289">
        <f t="shared" si="529"/>
        <v>0.92</v>
      </c>
      <c r="AD585" s="289">
        <f t="shared" si="529"/>
        <v>0.92</v>
      </c>
      <c r="AE585" s="289">
        <f t="shared" si="529"/>
        <v>0.92</v>
      </c>
      <c r="AF585" s="289">
        <f t="shared" si="529"/>
        <v>0.92</v>
      </c>
      <c r="AG585" s="289">
        <f t="shared" si="529"/>
        <v>0.92</v>
      </c>
      <c r="AH585" s="289">
        <f t="shared" si="529"/>
        <v>0.92</v>
      </c>
      <c r="AI585" s="289">
        <f t="shared" si="529"/>
        <v>0.92</v>
      </c>
      <c r="AJ585" s="289">
        <f t="shared" si="529"/>
        <v>0.92</v>
      </c>
      <c r="AK585" s="289">
        <f t="shared" si="529"/>
        <v>0.92</v>
      </c>
      <c r="AL585" s="289">
        <f t="shared" si="529"/>
        <v>0.92</v>
      </c>
      <c r="AM585" s="289">
        <f t="shared" si="529"/>
        <v>0.92</v>
      </c>
      <c r="AN585" s="289">
        <f t="shared" si="529"/>
        <v>0.92</v>
      </c>
      <c r="AO585" s="289">
        <f t="shared" si="529"/>
        <v>0.92</v>
      </c>
      <c r="AP585" s="289">
        <f t="shared" si="529"/>
        <v>0.92</v>
      </c>
      <c r="AQ585" s="289">
        <f t="shared" si="529"/>
        <v>0.92</v>
      </c>
      <c r="AR585" s="289">
        <f t="shared" si="529"/>
        <v>0.92</v>
      </c>
      <c r="AS585" s="289">
        <f t="shared" si="529"/>
        <v>0.92</v>
      </c>
      <c r="AT585" s="289">
        <f t="shared" si="529"/>
        <v>0.92</v>
      </c>
      <c r="AU585" s="289">
        <f t="shared" si="529"/>
        <v>0.92</v>
      </c>
      <c r="AV585" s="289">
        <f t="shared" si="529"/>
        <v>0.92</v>
      </c>
      <c r="AW585" s="289">
        <f t="shared" si="529"/>
        <v>0.92</v>
      </c>
      <c r="AX585" s="289">
        <f t="shared" si="529"/>
        <v>0.92</v>
      </c>
      <c r="AY585" s="289">
        <f t="shared" si="529"/>
        <v>0.92</v>
      </c>
      <c r="AZ585" s="289">
        <f t="shared" si="529"/>
        <v>0.92</v>
      </c>
      <c r="BA585" s="289">
        <f t="shared" si="529"/>
        <v>0.92</v>
      </c>
      <c r="BB585" s="289">
        <f t="shared" si="529"/>
        <v>0.92</v>
      </c>
      <c r="BC585" s="289">
        <f t="shared" si="529"/>
        <v>0.92</v>
      </c>
      <c r="BD585" s="289">
        <f t="shared" si="529"/>
        <v>0.92</v>
      </c>
      <c r="BE585" s="289">
        <f t="shared" si="529"/>
        <v>0.92</v>
      </c>
      <c r="BF585" s="289">
        <f t="shared" si="529"/>
        <v>0.92</v>
      </c>
      <c r="BG585" s="289">
        <f t="shared" si="529"/>
        <v>0.92</v>
      </c>
      <c r="BH585" s="289">
        <f t="shared" si="529"/>
        <v>0.92</v>
      </c>
      <c r="BI585" s="289">
        <f t="shared" si="529"/>
        <v>0.92</v>
      </c>
      <c r="BJ585" s="289">
        <f t="shared" si="529"/>
        <v>0.92</v>
      </c>
      <c r="BK585" s="289">
        <f t="shared" si="529"/>
        <v>0.92</v>
      </c>
      <c r="BL585" s="289">
        <f t="shared" si="529"/>
        <v>0.92</v>
      </c>
      <c r="BM585" s="289">
        <f t="shared" si="529"/>
        <v>0.92</v>
      </c>
      <c r="BN585" s="289">
        <f t="shared" si="529"/>
        <v>0.92</v>
      </c>
      <c r="BP585"/>
      <c r="BQ585"/>
    </row>
    <row r="586" spans="1:69" hidden="1" outlineLevel="1">
      <c r="A586" s="302"/>
      <c r="E586" s="51" t="str">
        <v>Llamadas entrantes de internacional</v>
      </c>
      <c r="G586" t="s">
        <v>119</v>
      </c>
      <c r="K586"/>
      <c r="Q586" s="289">
        <f t="shared" si="529"/>
        <v>0.92</v>
      </c>
      <c r="R586" s="289">
        <f t="shared" si="529"/>
        <v>0.92</v>
      </c>
      <c r="S586" s="289">
        <f t="shared" si="529"/>
        <v>0.92</v>
      </c>
      <c r="T586" s="289">
        <f t="shared" si="529"/>
        <v>0.92</v>
      </c>
      <c r="U586" s="289">
        <f t="shared" si="529"/>
        <v>0.92</v>
      </c>
      <c r="V586" s="289">
        <f t="shared" si="529"/>
        <v>0.92</v>
      </c>
      <c r="W586" s="289">
        <f t="shared" si="529"/>
        <v>0.92</v>
      </c>
      <c r="X586" s="289">
        <f t="shared" si="529"/>
        <v>0.92</v>
      </c>
      <c r="Y586" s="289">
        <f t="shared" si="529"/>
        <v>0.92</v>
      </c>
      <c r="Z586" s="289">
        <f t="shared" si="529"/>
        <v>0.92</v>
      </c>
      <c r="AA586" s="289">
        <f t="shared" si="529"/>
        <v>0.92</v>
      </c>
      <c r="AB586" s="289">
        <f t="shared" si="529"/>
        <v>0.92</v>
      </c>
      <c r="AC586" s="289">
        <f t="shared" si="529"/>
        <v>0.92</v>
      </c>
      <c r="AD586" s="289">
        <f t="shared" si="529"/>
        <v>0.92</v>
      </c>
      <c r="AE586" s="289">
        <f t="shared" si="529"/>
        <v>0.92</v>
      </c>
      <c r="AF586" s="289">
        <f t="shared" si="529"/>
        <v>0.92</v>
      </c>
      <c r="AG586" s="289">
        <f t="shared" si="529"/>
        <v>0.92</v>
      </c>
      <c r="AH586" s="289">
        <f t="shared" si="529"/>
        <v>0.92</v>
      </c>
      <c r="AI586" s="289">
        <f t="shared" si="529"/>
        <v>0.92</v>
      </c>
      <c r="AJ586" s="289">
        <f t="shared" si="529"/>
        <v>0.92</v>
      </c>
      <c r="AK586" s="289">
        <f t="shared" si="529"/>
        <v>0.92</v>
      </c>
      <c r="AL586" s="289">
        <f t="shared" si="529"/>
        <v>0.92</v>
      </c>
      <c r="AM586" s="289">
        <f t="shared" si="529"/>
        <v>0.92</v>
      </c>
      <c r="AN586" s="289">
        <f t="shared" si="529"/>
        <v>0.92</v>
      </c>
      <c r="AO586" s="289">
        <f t="shared" si="529"/>
        <v>0.92</v>
      </c>
      <c r="AP586" s="289">
        <f t="shared" si="529"/>
        <v>0.92</v>
      </c>
      <c r="AQ586" s="289">
        <f t="shared" si="529"/>
        <v>0.92</v>
      </c>
      <c r="AR586" s="289">
        <f t="shared" si="529"/>
        <v>0.92</v>
      </c>
      <c r="AS586" s="289">
        <f t="shared" si="529"/>
        <v>0.92</v>
      </c>
      <c r="AT586" s="289">
        <f t="shared" si="529"/>
        <v>0.92</v>
      </c>
      <c r="AU586" s="289">
        <f t="shared" si="529"/>
        <v>0.92</v>
      </c>
      <c r="AV586" s="289">
        <f t="shared" si="529"/>
        <v>0.92</v>
      </c>
      <c r="AW586" s="289">
        <f t="shared" si="529"/>
        <v>0.92</v>
      </c>
      <c r="AX586" s="289">
        <f t="shared" si="529"/>
        <v>0.92</v>
      </c>
      <c r="AY586" s="289">
        <f t="shared" si="529"/>
        <v>0.92</v>
      </c>
      <c r="AZ586" s="289">
        <f t="shared" si="529"/>
        <v>0.92</v>
      </c>
      <c r="BA586" s="289">
        <f t="shared" si="529"/>
        <v>0.92</v>
      </c>
      <c r="BB586" s="289">
        <f t="shared" si="529"/>
        <v>0.92</v>
      </c>
      <c r="BC586" s="289">
        <f t="shared" si="529"/>
        <v>0.92</v>
      </c>
      <c r="BD586" s="289">
        <f t="shared" si="529"/>
        <v>0.92</v>
      </c>
      <c r="BE586" s="289">
        <f t="shared" si="529"/>
        <v>0.92</v>
      </c>
      <c r="BF586" s="289">
        <f t="shared" si="529"/>
        <v>0.92</v>
      </c>
      <c r="BG586" s="289">
        <f t="shared" si="529"/>
        <v>0.92</v>
      </c>
      <c r="BH586" s="289">
        <f t="shared" si="529"/>
        <v>0.92</v>
      </c>
      <c r="BI586" s="289">
        <f t="shared" si="529"/>
        <v>0.92</v>
      </c>
      <c r="BJ586" s="289">
        <f t="shared" si="529"/>
        <v>0.92</v>
      </c>
      <c r="BK586" s="289">
        <f t="shared" si="529"/>
        <v>0.92</v>
      </c>
      <c r="BL586" s="289">
        <f t="shared" si="529"/>
        <v>0.92</v>
      </c>
      <c r="BM586" s="289">
        <f t="shared" si="529"/>
        <v>0.92</v>
      </c>
      <c r="BN586" s="289">
        <f t="shared" si="529"/>
        <v>0.92</v>
      </c>
      <c r="BP586"/>
      <c r="BQ586"/>
    </row>
    <row r="587" spans="1:69" hidden="1" outlineLevel="1">
      <c r="A587" s="302"/>
      <c r="E587" s="51" t="str">
        <v>Llamadas entrantes de números no geográficos</v>
      </c>
      <c r="G587" t="s">
        <v>119</v>
      </c>
      <c r="K587"/>
      <c r="Q587" s="289">
        <f t="shared" si="529"/>
        <v>0.92</v>
      </c>
      <c r="R587" s="289">
        <f t="shared" si="529"/>
        <v>0.92</v>
      </c>
      <c r="S587" s="289">
        <f t="shared" si="529"/>
        <v>0.92</v>
      </c>
      <c r="T587" s="289">
        <f t="shared" si="529"/>
        <v>0.92</v>
      </c>
      <c r="U587" s="289">
        <f t="shared" si="529"/>
        <v>0.92</v>
      </c>
      <c r="V587" s="289">
        <f t="shared" si="529"/>
        <v>0.92</v>
      </c>
      <c r="W587" s="289">
        <f t="shared" si="529"/>
        <v>0.92</v>
      </c>
      <c r="X587" s="289">
        <f t="shared" si="529"/>
        <v>0.92</v>
      </c>
      <c r="Y587" s="289">
        <f t="shared" si="529"/>
        <v>0.92</v>
      </c>
      <c r="Z587" s="289">
        <f t="shared" si="529"/>
        <v>0.92</v>
      </c>
      <c r="AA587" s="289">
        <f t="shared" si="529"/>
        <v>0.92</v>
      </c>
      <c r="AB587" s="289">
        <f t="shared" si="529"/>
        <v>0.92</v>
      </c>
      <c r="AC587" s="289">
        <f t="shared" si="529"/>
        <v>0.92</v>
      </c>
      <c r="AD587" s="289">
        <f t="shared" si="529"/>
        <v>0.92</v>
      </c>
      <c r="AE587" s="289">
        <f t="shared" si="529"/>
        <v>0.92</v>
      </c>
      <c r="AF587" s="289">
        <f t="shared" si="529"/>
        <v>0.92</v>
      </c>
      <c r="AG587" s="289">
        <f t="shared" si="529"/>
        <v>0.92</v>
      </c>
      <c r="AH587" s="289">
        <f t="shared" si="529"/>
        <v>0.92</v>
      </c>
      <c r="AI587" s="289">
        <f t="shared" si="529"/>
        <v>0.92</v>
      </c>
      <c r="AJ587" s="289">
        <f t="shared" si="529"/>
        <v>0.92</v>
      </c>
      <c r="AK587" s="289">
        <f t="shared" si="529"/>
        <v>0.92</v>
      </c>
      <c r="AL587" s="289">
        <f t="shared" si="529"/>
        <v>0.92</v>
      </c>
      <c r="AM587" s="289">
        <f t="shared" si="529"/>
        <v>0.92</v>
      </c>
      <c r="AN587" s="289">
        <f t="shared" si="529"/>
        <v>0.92</v>
      </c>
      <c r="AO587" s="289">
        <f t="shared" si="529"/>
        <v>0.92</v>
      </c>
      <c r="AP587" s="289">
        <f t="shared" si="529"/>
        <v>0.92</v>
      </c>
      <c r="AQ587" s="289">
        <f t="shared" si="529"/>
        <v>0.92</v>
      </c>
      <c r="AR587" s="289">
        <f t="shared" si="529"/>
        <v>0.92</v>
      </c>
      <c r="AS587" s="289">
        <f t="shared" si="529"/>
        <v>0.92</v>
      </c>
      <c r="AT587" s="289">
        <f t="shared" si="529"/>
        <v>0.92</v>
      </c>
      <c r="AU587" s="289">
        <f t="shared" si="529"/>
        <v>0.92</v>
      </c>
      <c r="AV587" s="289">
        <f t="shared" si="529"/>
        <v>0.92</v>
      </c>
      <c r="AW587" s="289">
        <f t="shared" si="529"/>
        <v>0.92</v>
      </c>
      <c r="AX587" s="289">
        <f t="shared" si="529"/>
        <v>0.92</v>
      </c>
      <c r="AY587" s="289">
        <f t="shared" si="529"/>
        <v>0.92</v>
      </c>
      <c r="AZ587" s="289">
        <f t="shared" si="529"/>
        <v>0.92</v>
      </c>
      <c r="BA587" s="289">
        <f t="shared" si="529"/>
        <v>0.92</v>
      </c>
      <c r="BB587" s="289">
        <f t="shared" si="529"/>
        <v>0.92</v>
      </c>
      <c r="BC587" s="289">
        <f t="shared" si="529"/>
        <v>0.92</v>
      </c>
      <c r="BD587" s="289">
        <f t="shared" si="529"/>
        <v>0.92</v>
      </c>
      <c r="BE587" s="289">
        <f t="shared" si="529"/>
        <v>0.92</v>
      </c>
      <c r="BF587" s="289">
        <f t="shared" si="529"/>
        <v>0.92</v>
      </c>
      <c r="BG587" s="289">
        <f t="shared" si="529"/>
        <v>0.92</v>
      </c>
      <c r="BH587" s="289">
        <f t="shared" si="529"/>
        <v>0.92</v>
      </c>
      <c r="BI587" s="289">
        <f t="shared" si="529"/>
        <v>0.92</v>
      </c>
      <c r="BJ587" s="289">
        <f t="shared" si="529"/>
        <v>0.92</v>
      </c>
      <c r="BK587" s="289">
        <f t="shared" si="529"/>
        <v>0.92</v>
      </c>
      <c r="BL587" s="289">
        <f t="shared" si="529"/>
        <v>0.92</v>
      </c>
      <c r="BM587" s="289">
        <f t="shared" si="529"/>
        <v>0.92</v>
      </c>
      <c r="BN587" s="289">
        <f t="shared" si="529"/>
        <v>0.92</v>
      </c>
      <c r="BP587"/>
      <c r="BQ587"/>
    </row>
    <row r="588" spans="1:69" hidden="1" outlineLevel="1">
      <c r="A588" s="302"/>
      <c r="E588" s="51" t="str">
        <v>Fixed Service14</v>
      </c>
      <c r="G588" t="s">
        <v>119</v>
      </c>
      <c r="K588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  <c r="AA588" s="290"/>
      <c r="AB588" s="290"/>
      <c r="AC588" s="290"/>
      <c r="AD588" s="290"/>
      <c r="AE588" s="290"/>
      <c r="AF588" s="290"/>
      <c r="AG588" s="290"/>
      <c r="AH588" s="290"/>
      <c r="AI588" s="290"/>
      <c r="AJ588" s="290"/>
      <c r="AK588" s="290"/>
      <c r="AL588" s="290"/>
      <c r="AM588" s="290"/>
      <c r="AN588" s="290"/>
      <c r="AO588" s="290"/>
      <c r="AP588" s="290"/>
      <c r="AQ588" s="290"/>
      <c r="AR588" s="290"/>
      <c r="AS588" s="290"/>
      <c r="AT588" s="290"/>
      <c r="AU588" s="290"/>
      <c r="AV588" s="290"/>
      <c r="AW588" s="290"/>
      <c r="AX588" s="290"/>
      <c r="AY588" s="290"/>
      <c r="AZ588" s="290"/>
      <c r="BA588" s="290"/>
      <c r="BB588" s="290"/>
      <c r="BC588" s="290"/>
      <c r="BD588" s="290"/>
      <c r="BE588" s="290"/>
      <c r="BF588" s="290"/>
      <c r="BG588" s="290"/>
      <c r="BH588" s="290"/>
      <c r="BI588" s="290"/>
      <c r="BJ588" s="290"/>
      <c r="BK588" s="290"/>
      <c r="BL588" s="290"/>
      <c r="BM588" s="290"/>
      <c r="BN588" s="290"/>
      <c r="BP588"/>
      <c r="BQ588"/>
    </row>
    <row r="589" spans="1:69" hidden="1" outlineLevel="1">
      <c r="A589" s="302"/>
      <c r="E589" s="51" t="str">
        <v>Llamadas en tránsito Local</v>
      </c>
      <c r="G589" t="s">
        <v>119</v>
      </c>
      <c r="K589"/>
      <c r="Q589" s="256">
        <f>$M$1177/SUM($M$1177:$N$1177)</f>
        <v>0.93034507523172583</v>
      </c>
      <c r="R589" s="288">
        <f t="shared" ref="R589:BN589" si="530">Q589</f>
        <v>0.93034507523172583</v>
      </c>
      <c r="S589" s="288">
        <f t="shared" si="530"/>
        <v>0.93034507523172583</v>
      </c>
      <c r="T589" s="288">
        <f t="shared" si="530"/>
        <v>0.93034507523172583</v>
      </c>
      <c r="U589" s="288">
        <f t="shared" si="530"/>
        <v>0.93034507523172583</v>
      </c>
      <c r="V589" s="288">
        <f t="shared" si="530"/>
        <v>0.93034507523172583</v>
      </c>
      <c r="W589" s="288">
        <f t="shared" si="530"/>
        <v>0.93034507523172583</v>
      </c>
      <c r="X589" s="288">
        <f t="shared" si="530"/>
        <v>0.93034507523172583</v>
      </c>
      <c r="Y589" s="288">
        <f t="shared" si="530"/>
        <v>0.93034507523172583</v>
      </c>
      <c r="Z589" s="288">
        <f t="shared" si="530"/>
        <v>0.93034507523172583</v>
      </c>
      <c r="AA589" s="288">
        <f t="shared" si="530"/>
        <v>0.93034507523172583</v>
      </c>
      <c r="AB589" s="288">
        <f t="shared" si="530"/>
        <v>0.93034507523172583</v>
      </c>
      <c r="AC589" s="288">
        <f t="shared" si="530"/>
        <v>0.93034507523172583</v>
      </c>
      <c r="AD589" s="288">
        <f t="shared" si="530"/>
        <v>0.93034507523172583</v>
      </c>
      <c r="AE589" s="288">
        <f t="shared" si="530"/>
        <v>0.93034507523172583</v>
      </c>
      <c r="AF589" s="288">
        <f t="shared" si="530"/>
        <v>0.93034507523172583</v>
      </c>
      <c r="AG589" s="288">
        <f t="shared" si="530"/>
        <v>0.93034507523172583</v>
      </c>
      <c r="AH589" s="288">
        <f t="shared" si="530"/>
        <v>0.93034507523172583</v>
      </c>
      <c r="AI589" s="288">
        <f t="shared" si="530"/>
        <v>0.93034507523172583</v>
      </c>
      <c r="AJ589" s="288">
        <f t="shared" si="530"/>
        <v>0.93034507523172583</v>
      </c>
      <c r="AK589" s="288">
        <f t="shared" si="530"/>
        <v>0.93034507523172583</v>
      </c>
      <c r="AL589" s="288">
        <f t="shared" si="530"/>
        <v>0.93034507523172583</v>
      </c>
      <c r="AM589" s="288">
        <f t="shared" si="530"/>
        <v>0.93034507523172583</v>
      </c>
      <c r="AN589" s="288">
        <f t="shared" si="530"/>
        <v>0.93034507523172583</v>
      </c>
      <c r="AO589" s="288">
        <f t="shared" si="530"/>
        <v>0.93034507523172583</v>
      </c>
      <c r="AP589" s="288">
        <f t="shared" si="530"/>
        <v>0.93034507523172583</v>
      </c>
      <c r="AQ589" s="288">
        <f t="shared" si="530"/>
        <v>0.93034507523172583</v>
      </c>
      <c r="AR589" s="288">
        <f t="shared" si="530"/>
        <v>0.93034507523172583</v>
      </c>
      <c r="AS589" s="288">
        <f t="shared" si="530"/>
        <v>0.93034507523172583</v>
      </c>
      <c r="AT589" s="288">
        <f t="shared" si="530"/>
        <v>0.93034507523172583</v>
      </c>
      <c r="AU589" s="288">
        <f t="shared" si="530"/>
        <v>0.93034507523172583</v>
      </c>
      <c r="AV589" s="288">
        <f t="shared" si="530"/>
        <v>0.93034507523172583</v>
      </c>
      <c r="AW589" s="288">
        <f t="shared" si="530"/>
        <v>0.93034507523172583</v>
      </c>
      <c r="AX589" s="288">
        <f t="shared" si="530"/>
        <v>0.93034507523172583</v>
      </c>
      <c r="AY589" s="288">
        <f t="shared" si="530"/>
        <v>0.93034507523172583</v>
      </c>
      <c r="AZ589" s="288">
        <f t="shared" si="530"/>
        <v>0.93034507523172583</v>
      </c>
      <c r="BA589" s="288">
        <f t="shared" si="530"/>
        <v>0.93034507523172583</v>
      </c>
      <c r="BB589" s="288">
        <f t="shared" si="530"/>
        <v>0.93034507523172583</v>
      </c>
      <c r="BC589" s="288">
        <f t="shared" si="530"/>
        <v>0.93034507523172583</v>
      </c>
      <c r="BD589" s="288">
        <f t="shared" si="530"/>
        <v>0.93034507523172583</v>
      </c>
      <c r="BE589" s="288">
        <f t="shared" si="530"/>
        <v>0.93034507523172583</v>
      </c>
      <c r="BF589" s="288">
        <f t="shared" si="530"/>
        <v>0.93034507523172583</v>
      </c>
      <c r="BG589" s="288">
        <f t="shared" si="530"/>
        <v>0.93034507523172583</v>
      </c>
      <c r="BH589" s="288">
        <f t="shared" si="530"/>
        <v>0.93034507523172583</v>
      </c>
      <c r="BI589" s="288">
        <f t="shared" si="530"/>
        <v>0.93034507523172583</v>
      </c>
      <c r="BJ589" s="288">
        <f t="shared" si="530"/>
        <v>0.93034507523172583</v>
      </c>
      <c r="BK589" s="288">
        <f t="shared" si="530"/>
        <v>0.93034507523172583</v>
      </c>
      <c r="BL589" s="288">
        <f t="shared" si="530"/>
        <v>0.93034507523172583</v>
      </c>
      <c r="BM589" s="288">
        <f t="shared" si="530"/>
        <v>0.93034507523172583</v>
      </c>
      <c r="BN589" s="288">
        <f t="shared" si="530"/>
        <v>0.93034507523172583</v>
      </c>
      <c r="BP589"/>
      <c r="BQ589"/>
    </row>
    <row r="590" spans="1:69" hidden="1" outlineLevel="1">
      <c r="A590" s="302"/>
      <c r="E590" s="51" t="str">
        <v>Llamadas en tránsito Larga Distancia</v>
      </c>
      <c r="G590" t="s">
        <v>119</v>
      </c>
      <c r="K590"/>
      <c r="Q590" s="289">
        <f t="shared" ref="Q590:BN590" si="531">Q589</f>
        <v>0.93034507523172583</v>
      </c>
      <c r="R590" s="289">
        <f t="shared" si="531"/>
        <v>0.93034507523172583</v>
      </c>
      <c r="S590" s="289">
        <f t="shared" si="531"/>
        <v>0.93034507523172583</v>
      </c>
      <c r="T590" s="289">
        <f t="shared" si="531"/>
        <v>0.93034507523172583</v>
      </c>
      <c r="U590" s="289">
        <f t="shared" si="531"/>
        <v>0.93034507523172583</v>
      </c>
      <c r="V590" s="289">
        <f t="shared" si="531"/>
        <v>0.93034507523172583</v>
      </c>
      <c r="W590" s="289">
        <f t="shared" si="531"/>
        <v>0.93034507523172583</v>
      </c>
      <c r="X590" s="289">
        <f t="shared" si="531"/>
        <v>0.93034507523172583</v>
      </c>
      <c r="Y590" s="289">
        <f t="shared" si="531"/>
        <v>0.93034507523172583</v>
      </c>
      <c r="Z590" s="289">
        <f t="shared" si="531"/>
        <v>0.93034507523172583</v>
      </c>
      <c r="AA590" s="289">
        <f t="shared" si="531"/>
        <v>0.93034507523172583</v>
      </c>
      <c r="AB590" s="289">
        <f t="shared" si="531"/>
        <v>0.93034507523172583</v>
      </c>
      <c r="AC590" s="289">
        <f t="shared" si="531"/>
        <v>0.93034507523172583</v>
      </c>
      <c r="AD590" s="289">
        <f t="shared" si="531"/>
        <v>0.93034507523172583</v>
      </c>
      <c r="AE590" s="289">
        <f t="shared" si="531"/>
        <v>0.93034507523172583</v>
      </c>
      <c r="AF590" s="289">
        <f t="shared" si="531"/>
        <v>0.93034507523172583</v>
      </c>
      <c r="AG590" s="289">
        <f t="shared" si="531"/>
        <v>0.93034507523172583</v>
      </c>
      <c r="AH590" s="289">
        <f t="shared" si="531"/>
        <v>0.93034507523172583</v>
      </c>
      <c r="AI590" s="289">
        <f t="shared" si="531"/>
        <v>0.93034507523172583</v>
      </c>
      <c r="AJ590" s="289">
        <f t="shared" si="531"/>
        <v>0.93034507523172583</v>
      </c>
      <c r="AK590" s="289">
        <f t="shared" si="531"/>
        <v>0.93034507523172583</v>
      </c>
      <c r="AL590" s="289">
        <f t="shared" si="531"/>
        <v>0.93034507523172583</v>
      </c>
      <c r="AM590" s="289">
        <f t="shared" si="531"/>
        <v>0.93034507523172583</v>
      </c>
      <c r="AN590" s="289">
        <f t="shared" si="531"/>
        <v>0.93034507523172583</v>
      </c>
      <c r="AO590" s="289">
        <f t="shared" si="531"/>
        <v>0.93034507523172583</v>
      </c>
      <c r="AP590" s="289">
        <f t="shared" si="531"/>
        <v>0.93034507523172583</v>
      </c>
      <c r="AQ590" s="289">
        <f t="shared" si="531"/>
        <v>0.93034507523172583</v>
      </c>
      <c r="AR590" s="289">
        <f t="shared" si="531"/>
        <v>0.93034507523172583</v>
      </c>
      <c r="AS590" s="289">
        <f t="shared" si="531"/>
        <v>0.93034507523172583</v>
      </c>
      <c r="AT590" s="289">
        <f t="shared" si="531"/>
        <v>0.93034507523172583</v>
      </c>
      <c r="AU590" s="289">
        <f t="shared" si="531"/>
        <v>0.93034507523172583</v>
      </c>
      <c r="AV590" s="289">
        <f t="shared" si="531"/>
        <v>0.93034507523172583</v>
      </c>
      <c r="AW590" s="289">
        <f t="shared" si="531"/>
        <v>0.93034507523172583</v>
      </c>
      <c r="AX590" s="289">
        <f t="shared" si="531"/>
        <v>0.93034507523172583</v>
      </c>
      <c r="AY590" s="289">
        <f t="shared" si="531"/>
        <v>0.93034507523172583</v>
      </c>
      <c r="AZ590" s="289">
        <f t="shared" si="531"/>
        <v>0.93034507523172583</v>
      </c>
      <c r="BA590" s="289">
        <f t="shared" si="531"/>
        <v>0.93034507523172583</v>
      </c>
      <c r="BB590" s="289">
        <f t="shared" si="531"/>
        <v>0.93034507523172583</v>
      </c>
      <c r="BC590" s="289">
        <f t="shared" si="531"/>
        <v>0.93034507523172583</v>
      </c>
      <c r="BD590" s="289">
        <f t="shared" si="531"/>
        <v>0.93034507523172583</v>
      </c>
      <c r="BE590" s="289">
        <f t="shared" si="531"/>
        <v>0.93034507523172583</v>
      </c>
      <c r="BF590" s="289">
        <f t="shared" si="531"/>
        <v>0.93034507523172583</v>
      </c>
      <c r="BG590" s="289">
        <f t="shared" si="531"/>
        <v>0.93034507523172583</v>
      </c>
      <c r="BH590" s="289">
        <f t="shared" si="531"/>
        <v>0.93034507523172583</v>
      </c>
      <c r="BI590" s="289">
        <f t="shared" si="531"/>
        <v>0.93034507523172583</v>
      </c>
      <c r="BJ590" s="289">
        <f t="shared" si="531"/>
        <v>0.93034507523172583</v>
      </c>
      <c r="BK590" s="289">
        <f t="shared" si="531"/>
        <v>0.93034507523172583</v>
      </c>
      <c r="BL590" s="289">
        <f t="shared" si="531"/>
        <v>0.93034507523172583</v>
      </c>
      <c r="BM590" s="289">
        <f t="shared" si="531"/>
        <v>0.93034507523172583</v>
      </c>
      <c r="BN590" s="289">
        <f t="shared" si="531"/>
        <v>0.93034507523172583</v>
      </c>
      <c r="BP590"/>
      <c r="BQ590"/>
    </row>
    <row r="591" spans="1:69" hidden="1" outlineLevel="1">
      <c r="A591" s="302"/>
      <c r="E591" s="51" t="str">
        <v>Fixed Service17</v>
      </c>
      <c r="G591" t="s">
        <v>119</v>
      </c>
      <c r="K591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  <c r="AA591" s="290"/>
      <c r="AB591" s="290"/>
      <c r="AC591" s="290"/>
      <c r="AD591" s="290"/>
      <c r="AE591" s="290"/>
      <c r="AF591" s="290"/>
      <c r="AG591" s="290"/>
      <c r="AH591" s="290"/>
      <c r="AI591" s="290"/>
      <c r="AJ591" s="290"/>
      <c r="AK591" s="290"/>
      <c r="AL591" s="290"/>
      <c r="AM591" s="290"/>
      <c r="AN591" s="290"/>
      <c r="AO591" s="290"/>
      <c r="AP591" s="290"/>
      <c r="AQ591" s="290"/>
      <c r="AR591" s="290"/>
      <c r="AS591" s="290"/>
      <c r="AT591" s="290"/>
      <c r="AU591" s="290"/>
      <c r="AV591" s="290"/>
      <c r="AW591" s="290"/>
      <c r="AX591" s="290"/>
      <c r="AY591" s="290"/>
      <c r="AZ591" s="290"/>
      <c r="BA591" s="290"/>
      <c r="BB591" s="290"/>
      <c r="BC591" s="290"/>
      <c r="BD591" s="290"/>
      <c r="BE591" s="290"/>
      <c r="BF591" s="290"/>
      <c r="BG591" s="290"/>
      <c r="BH591" s="290"/>
      <c r="BI591" s="290"/>
      <c r="BJ591" s="290"/>
      <c r="BK591" s="290"/>
      <c r="BL591" s="290"/>
      <c r="BM591" s="290"/>
      <c r="BN591" s="290"/>
      <c r="BP591"/>
      <c r="BQ591"/>
    </row>
    <row r="592" spans="1:69" hidden="1" outlineLevel="1">
      <c r="A592" s="302"/>
      <c r="E592" s="51" t="str">
        <v>SMS on-net</v>
      </c>
      <c r="G592" t="s">
        <v>119</v>
      </c>
      <c r="K592"/>
      <c r="Q592" s="287">
        <v>0.995</v>
      </c>
      <c r="R592" s="288">
        <f t="shared" ref="R592:BN594" si="532">Q592</f>
        <v>0.995</v>
      </c>
      <c r="S592" s="288">
        <f t="shared" si="532"/>
        <v>0.995</v>
      </c>
      <c r="T592" s="288">
        <f t="shared" si="532"/>
        <v>0.995</v>
      </c>
      <c r="U592" s="288">
        <f t="shared" si="532"/>
        <v>0.995</v>
      </c>
      <c r="V592" s="288">
        <f t="shared" si="532"/>
        <v>0.995</v>
      </c>
      <c r="W592" s="288">
        <f t="shared" si="532"/>
        <v>0.995</v>
      </c>
      <c r="X592" s="288">
        <f t="shared" si="532"/>
        <v>0.995</v>
      </c>
      <c r="Y592" s="288">
        <f t="shared" si="532"/>
        <v>0.995</v>
      </c>
      <c r="Z592" s="288">
        <f t="shared" si="532"/>
        <v>0.995</v>
      </c>
      <c r="AA592" s="288">
        <f t="shared" si="532"/>
        <v>0.995</v>
      </c>
      <c r="AB592" s="288">
        <f t="shared" si="532"/>
        <v>0.995</v>
      </c>
      <c r="AC592" s="288">
        <f t="shared" si="532"/>
        <v>0.995</v>
      </c>
      <c r="AD592" s="288">
        <f t="shared" si="532"/>
        <v>0.995</v>
      </c>
      <c r="AE592" s="288">
        <f t="shared" si="532"/>
        <v>0.995</v>
      </c>
      <c r="AF592" s="288">
        <f t="shared" si="532"/>
        <v>0.995</v>
      </c>
      <c r="AG592" s="288">
        <f t="shared" si="532"/>
        <v>0.995</v>
      </c>
      <c r="AH592" s="288">
        <f t="shared" si="532"/>
        <v>0.995</v>
      </c>
      <c r="AI592" s="288">
        <f t="shared" si="532"/>
        <v>0.995</v>
      </c>
      <c r="AJ592" s="288">
        <f t="shared" si="532"/>
        <v>0.995</v>
      </c>
      <c r="AK592" s="288">
        <f t="shared" si="532"/>
        <v>0.995</v>
      </c>
      <c r="AL592" s="288">
        <f t="shared" si="532"/>
        <v>0.995</v>
      </c>
      <c r="AM592" s="288">
        <f t="shared" si="532"/>
        <v>0.995</v>
      </c>
      <c r="AN592" s="288">
        <f t="shared" si="532"/>
        <v>0.995</v>
      </c>
      <c r="AO592" s="288">
        <f t="shared" si="532"/>
        <v>0.995</v>
      </c>
      <c r="AP592" s="288">
        <f t="shared" si="532"/>
        <v>0.995</v>
      </c>
      <c r="AQ592" s="288">
        <f t="shared" si="532"/>
        <v>0.995</v>
      </c>
      <c r="AR592" s="288">
        <f t="shared" si="532"/>
        <v>0.995</v>
      </c>
      <c r="AS592" s="288">
        <f t="shared" si="532"/>
        <v>0.995</v>
      </c>
      <c r="AT592" s="288">
        <f t="shared" si="532"/>
        <v>0.995</v>
      </c>
      <c r="AU592" s="288">
        <f t="shared" si="532"/>
        <v>0.995</v>
      </c>
      <c r="AV592" s="288">
        <f t="shared" si="532"/>
        <v>0.995</v>
      </c>
      <c r="AW592" s="288">
        <f t="shared" si="532"/>
        <v>0.995</v>
      </c>
      <c r="AX592" s="288">
        <f t="shared" si="532"/>
        <v>0.995</v>
      </c>
      <c r="AY592" s="288">
        <f t="shared" si="532"/>
        <v>0.995</v>
      </c>
      <c r="AZ592" s="288">
        <f t="shared" si="532"/>
        <v>0.995</v>
      </c>
      <c r="BA592" s="288">
        <f t="shared" si="532"/>
        <v>0.995</v>
      </c>
      <c r="BB592" s="288">
        <f t="shared" si="532"/>
        <v>0.995</v>
      </c>
      <c r="BC592" s="288">
        <f t="shared" si="532"/>
        <v>0.995</v>
      </c>
      <c r="BD592" s="288">
        <f t="shared" si="532"/>
        <v>0.995</v>
      </c>
      <c r="BE592" s="288">
        <f t="shared" si="532"/>
        <v>0.995</v>
      </c>
      <c r="BF592" s="288">
        <f t="shared" si="532"/>
        <v>0.995</v>
      </c>
      <c r="BG592" s="288">
        <f t="shared" si="532"/>
        <v>0.995</v>
      </c>
      <c r="BH592" s="288">
        <f t="shared" si="532"/>
        <v>0.995</v>
      </c>
      <c r="BI592" s="288">
        <f t="shared" si="532"/>
        <v>0.995</v>
      </c>
      <c r="BJ592" s="288">
        <f t="shared" si="532"/>
        <v>0.995</v>
      </c>
      <c r="BK592" s="288">
        <f t="shared" si="532"/>
        <v>0.995</v>
      </c>
      <c r="BL592" s="288">
        <f t="shared" si="532"/>
        <v>0.995</v>
      </c>
      <c r="BM592" s="288">
        <f t="shared" si="532"/>
        <v>0.995</v>
      </c>
      <c r="BN592" s="288">
        <f t="shared" si="532"/>
        <v>0.995</v>
      </c>
      <c r="BP592"/>
      <c r="BQ592"/>
    </row>
    <row r="593" spans="1:70" hidden="1" outlineLevel="1">
      <c r="A593" s="302"/>
      <c r="E593" s="51" t="str">
        <v>SMS salientes</v>
      </c>
      <c r="G593" t="s">
        <v>119</v>
      </c>
      <c r="K593"/>
      <c r="Q593" s="287">
        <v>0.92</v>
      </c>
      <c r="R593" s="288">
        <f t="shared" si="532"/>
        <v>0.92</v>
      </c>
      <c r="S593" s="288">
        <f t="shared" si="532"/>
        <v>0.92</v>
      </c>
      <c r="T593" s="288">
        <f t="shared" si="532"/>
        <v>0.92</v>
      </c>
      <c r="U593" s="288">
        <f t="shared" si="532"/>
        <v>0.92</v>
      </c>
      <c r="V593" s="288">
        <f t="shared" si="532"/>
        <v>0.92</v>
      </c>
      <c r="W593" s="288">
        <f t="shared" si="532"/>
        <v>0.92</v>
      </c>
      <c r="X593" s="288">
        <f t="shared" si="532"/>
        <v>0.92</v>
      </c>
      <c r="Y593" s="288">
        <f t="shared" si="532"/>
        <v>0.92</v>
      </c>
      <c r="Z593" s="288">
        <f t="shared" si="532"/>
        <v>0.92</v>
      </c>
      <c r="AA593" s="288">
        <f t="shared" si="532"/>
        <v>0.92</v>
      </c>
      <c r="AB593" s="288">
        <f t="shared" si="532"/>
        <v>0.92</v>
      </c>
      <c r="AC593" s="288">
        <f t="shared" si="532"/>
        <v>0.92</v>
      </c>
      <c r="AD593" s="288">
        <f t="shared" si="532"/>
        <v>0.92</v>
      </c>
      <c r="AE593" s="288">
        <f t="shared" si="532"/>
        <v>0.92</v>
      </c>
      <c r="AF593" s="288">
        <f t="shared" si="532"/>
        <v>0.92</v>
      </c>
      <c r="AG593" s="288">
        <f t="shared" si="532"/>
        <v>0.92</v>
      </c>
      <c r="AH593" s="288">
        <f t="shared" si="532"/>
        <v>0.92</v>
      </c>
      <c r="AI593" s="288">
        <f t="shared" si="532"/>
        <v>0.92</v>
      </c>
      <c r="AJ593" s="288">
        <f t="shared" si="532"/>
        <v>0.92</v>
      </c>
      <c r="AK593" s="288">
        <f t="shared" si="532"/>
        <v>0.92</v>
      </c>
      <c r="AL593" s="288">
        <f t="shared" si="532"/>
        <v>0.92</v>
      </c>
      <c r="AM593" s="288">
        <f t="shared" si="532"/>
        <v>0.92</v>
      </c>
      <c r="AN593" s="288">
        <f t="shared" si="532"/>
        <v>0.92</v>
      </c>
      <c r="AO593" s="288">
        <f t="shared" si="532"/>
        <v>0.92</v>
      </c>
      <c r="AP593" s="288">
        <f t="shared" si="532"/>
        <v>0.92</v>
      </c>
      <c r="AQ593" s="288">
        <f t="shared" si="532"/>
        <v>0.92</v>
      </c>
      <c r="AR593" s="288">
        <f t="shared" si="532"/>
        <v>0.92</v>
      </c>
      <c r="AS593" s="288">
        <f t="shared" si="532"/>
        <v>0.92</v>
      </c>
      <c r="AT593" s="288">
        <f t="shared" si="532"/>
        <v>0.92</v>
      </c>
      <c r="AU593" s="288">
        <f t="shared" si="532"/>
        <v>0.92</v>
      </c>
      <c r="AV593" s="288">
        <f t="shared" si="532"/>
        <v>0.92</v>
      </c>
      <c r="AW593" s="288">
        <f t="shared" si="532"/>
        <v>0.92</v>
      </c>
      <c r="AX593" s="288">
        <f t="shared" si="532"/>
        <v>0.92</v>
      </c>
      <c r="AY593" s="288">
        <f t="shared" si="532"/>
        <v>0.92</v>
      </c>
      <c r="AZ593" s="288">
        <f t="shared" si="532"/>
        <v>0.92</v>
      </c>
      <c r="BA593" s="288">
        <f t="shared" si="532"/>
        <v>0.92</v>
      </c>
      <c r="BB593" s="288">
        <f t="shared" si="532"/>
        <v>0.92</v>
      </c>
      <c r="BC593" s="288">
        <f t="shared" si="532"/>
        <v>0.92</v>
      </c>
      <c r="BD593" s="288">
        <f t="shared" si="532"/>
        <v>0.92</v>
      </c>
      <c r="BE593" s="288">
        <f t="shared" si="532"/>
        <v>0.92</v>
      </c>
      <c r="BF593" s="288">
        <f t="shared" si="532"/>
        <v>0.92</v>
      </c>
      <c r="BG593" s="288">
        <f t="shared" si="532"/>
        <v>0.92</v>
      </c>
      <c r="BH593" s="288">
        <f t="shared" si="532"/>
        <v>0.92</v>
      </c>
      <c r="BI593" s="288">
        <f t="shared" si="532"/>
        <v>0.92</v>
      </c>
      <c r="BJ593" s="288">
        <f t="shared" si="532"/>
        <v>0.92</v>
      </c>
      <c r="BK593" s="288">
        <f t="shared" si="532"/>
        <v>0.92</v>
      </c>
      <c r="BL593" s="288">
        <f t="shared" si="532"/>
        <v>0.92</v>
      </c>
      <c r="BM593" s="288">
        <f t="shared" si="532"/>
        <v>0.92</v>
      </c>
      <c r="BN593" s="288">
        <f t="shared" si="532"/>
        <v>0.92</v>
      </c>
      <c r="BP593"/>
      <c r="BQ593"/>
    </row>
    <row r="594" spans="1:70" hidden="1" outlineLevel="1">
      <c r="A594" s="302"/>
      <c r="E594" s="51" t="str">
        <v>SMS entrantes</v>
      </c>
      <c r="G594" t="s">
        <v>119</v>
      </c>
      <c r="K594"/>
      <c r="Q594" s="256">
        <f>$M$1177/SUM($M$1177:$N$1177)</f>
        <v>0.93034507523172583</v>
      </c>
      <c r="R594" s="288">
        <f t="shared" si="532"/>
        <v>0.93034507523172583</v>
      </c>
      <c r="S594" s="288">
        <f t="shared" si="532"/>
        <v>0.93034507523172583</v>
      </c>
      <c r="T594" s="288">
        <f t="shared" si="532"/>
        <v>0.93034507523172583</v>
      </c>
      <c r="U594" s="288">
        <f t="shared" si="532"/>
        <v>0.93034507523172583</v>
      </c>
      <c r="V594" s="288">
        <f t="shared" si="532"/>
        <v>0.93034507523172583</v>
      </c>
      <c r="W594" s="288">
        <f t="shared" si="532"/>
        <v>0.93034507523172583</v>
      </c>
      <c r="X594" s="288">
        <f t="shared" si="532"/>
        <v>0.93034507523172583</v>
      </c>
      <c r="Y594" s="288">
        <f t="shared" si="532"/>
        <v>0.93034507523172583</v>
      </c>
      <c r="Z594" s="288">
        <f t="shared" si="532"/>
        <v>0.93034507523172583</v>
      </c>
      <c r="AA594" s="288">
        <f t="shared" si="532"/>
        <v>0.93034507523172583</v>
      </c>
      <c r="AB594" s="288">
        <f t="shared" si="532"/>
        <v>0.93034507523172583</v>
      </c>
      <c r="AC594" s="288">
        <f t="shared" si="532"/>
        <v>0.93034507523172583</v>
      </c>
      <c r="AD594" s="288">
        <f t="shared" si="532"/>
        <v>0.93034507523172583</v>
      </c>
      <c r="AE594" s="288">
        <f t="shared" si="532"/>
        <v>0.93034507523172583</v>
      </c>
      <c r="AF594" s="288">
        <f t="shared" si="532"/>
        <v>0.93034507523172583</v>
      </c>
      <c r="AG594" s="288">
        <f t="shared" si="532"/>
        <v>0.93034507523172583</v>
      </c>
      <c r="AH594" s="288">
        <f t="shared" si="532"/>
        <v>0.93034507523172583</v>
      </c>
      <c r="AI594" s="288">
        <f t="shared" si="532"/>
        <v>0.93034507523172583</v>
      </c>
      <c r="AJ594" s="288">
        <f t="shared" si="532"/>
        <v>0.93034507523172583</v>
      </c>
      <c r="AK594" s="288">
        <f t="shared" si="532"/>
        <v>0.93034507523172583</v>
      </c>
      <c r="AL594" s="288">
        <f t="shared" si="532"/>
        <v>0.93034507523172583</v>
      </c>
      <c r="AM594" s="288">
        <f t="shared" si="532"/>
        <v>0.93034507523172583</v>
      </c>
      <c r="AN594" s="288">
        <f t="shared" si="532"/>
        <v>0.93034507523172583</v>
      </c>
      <c r="AO594" s="288">
        <f t="shared" si="532"/>
        <v>0.93034507523172583</v>
      </c>
      <c r="AP594" s="288">
        <f t="shared" si="532"/>
        <v>0.93034507523172583</v>
      </c>
      <c r="AQ594" s="288">
        <f t="shared" si="532"/>
        <v>0.93034507523172583</v>
      </c>
      <c r="AR594" s="288">
        <f t="shared" si="532"/>
        <v>0.93034507523172583</v>
      </c>
      <c r="AS594" s="288">
        <f t="shared" si="532"/>
        <v>0.93034507523172583</v>
      </c>
      <c r="AT594" s="288">
        <f t="shared" si="532"/>
        <v>0.93034507523172583</v>
      </c>
      <c r="AU594" s="288">
        <f t="shared" si="532"/>
        <v>0.93034507523172583</v>
      </c>
      <c r="AV594" s="288">
        <f t="shared" si="532"/>
        <v>0.93034507523172583</v>
      </c>
      <c r="AW594" s="288">
        <f t="shared" si="532"/>
        <v>0.93034507523172583</v>
      </c>
      <c r="AX594" s="288">
        <f t="shared" si="532"/>
        <v>0.93034507523172583</v>
      </c>
      <c r="AY594" s="288">
        <f t="shared" si="532"/>
        <v>0.93034507523172583</v>
      </c>
      <c r="AZ594" s="288">
        <f t="shared" si="532"/>
        <v>0.93034507523172583</v>
      </c>
      <c r="BA594" s="288">
        <f t="shared" si="532"/>
        <v>0.93034507523172583</v>
      </c>
      <c r="BB594" s="288">
        <f t="shared" si="532"/>
        <v>0.93034507523172583</v>
      </c>
      <c r="BC594" s="288">
        <f t="shared" si="532"/>
        <v>0.93034507523172583</v>
      </c>
      <c r="BD594" s="288">
        <f t="shared" si="532"/>
        <v>0.93034507523172583</v>
      </c>
      <c r="BE594" s="288">
        <f t="shared" si="532"/>
        <v>0.93034507523172583</v>
      </c>
      <c r="BF594" s="288">
        <f t="shared" si="532"/>
        <v>0.93034507523172583</v>
      </c>
      <c r="BG594" s="288">
        <f t="shared" si="532"/>
        <v>0.93034507523172583</v>
      </c>
      <c r="BH594" s="288">
        <f t="shared" si="532"/>
        <v>0.93034507523172583</v>
      </c>
      <c r="BI594" s="288">
        <f t="shared" si="532"/>
        <v>0.93034507523172583</v>
      </c>
      <c r="BJ594" s="288">
        <f t="shared" si="532"/>
        <v>0.93034507523172583</v>
      </c>
      <c r="BK594" s="288">
        <f t="shared" si="532"/>
        <v>0.93034507523172583</v>
      </c>
      <c r="BL594" s="288">
        <f t="shared" si="532"/>
        <v>0.93034507523172583</v>
      </c>
      <c r="BM594" s="288">
        <f t="shared" si="532"/>
        <v>0.93034507523172583</v>
      </c>
      <c r="BN594" s="288">
        <f t="shared" si="532"/>
        <v>0.93034507523172583</v>
      </c>
      <c r="BP594"/>
      <c r="BQ594"/>
    </row>
    <row r="595" spans="1:70" hidden="1" outlineLevel="1">
      <c r="A595" s="302"/>
      <c r="E595" s="51" t="str">
        <v>Fixed Service21</v>
      </c>
      <c r="G595" t="s">
        <v>119</v>
      </c>
      <c r="K595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  <c r="AA595" s="290"/>
      <c r="AB595" s="290"/>
      <c r="AC595" s="290"/>
      <c r="AD595" s="290"/>
      <c r="AE595" s="290"/>
      <c r="AF595" s="290"/>
      <c r="AG595" s="290"/>
      <c r="AH595" s="290"/>
      <c r="AI595" s="290"/>
      <c r="AJ595" s="290"/>
      <c r="AK595" s="290"/>
      <c r="AL595" s="290"/>
      <c r="AM595" s="290"/>
      <c r="AN595" s="290"/>
      <c r="AO595" s="290"/>
      <c r="AP595" s="290"/>
      <c r="AQ595" s="290"/>
      <c r="AR595" s="290"/>
      <c r="AS595" s="290"/>
      <c r="AT595" s="290"/>
      <c r="AU595" s="290"/>
      <c r="AV595" s="290"/>
      <c r="AW595" s="290"/>
      <c r="AX595" s="290"/>
      <c r="AY595" s="290"/>
      <c r="AZ595" s="290"/>
      <c r="BA595" s="290"/>
      <c r="BB595" s="290"/>
      <c r="BC595" s="290"/>
      <c r="BD595" s="290"/>
      <c r="BE595" s="290"/>
      <c r="BF595" s="290"/>
      <c r="BG595" s="290"/>
      <c r="BH595" s="290"/>
      <c r="BI595" s="290"/>
      <c r="BJ595" s="290"/>
      <c r="BK595" s="290"/>
      <c r="BL595" s="290"/>
      <c r="BM595" s="290"/>
      <c r="BN595" s="290"/>
      <c r="BP595"/>
      <c r="BQ595"/>
    </row>
    <row r="596" spans="1:70" hidden="1" outlineLevel="1">
      <c r="A596" s="302"/>
      <c r="E596" s="51" t="str">
        <v>Enlaces dedicados</v>
      </c>
      <c r="G596" t="s">
        <v>119</v>
      </c>
      <c r="K596"/>
      <c r="Q596" s="287">
        <v>0.99</v>
      </c>
      <c r="R596" s="288">
        <f t="shared" ref="R596:BN597" si="533">Q596</f>
        <v>0.99</v>
      </c>
      <c r="S596" s="288">
        <f t="shared" si="533"/>
        <v>0.99</v>
      </c>
      <c r="T596" s="288">
        <f t="shared" si="533"/>
        <v>0.99</v>
      </c>
      <c r="U596" s="288">
        <f t="shared" si="533"/>
        <v>0.99</v>
      </c>
      <c r="V596" s="288">
        <f t="shared" si="533"/>
        <v>0.99</v>
      </c>
      <c r="W596" s="288">
        <f t="shared" si="533"/>
        <v>0.99</v>
      </c>
      <c r="X596" s="288">
        <f t="shared" si="533"/>
        <v>0.99</v>
      </c>
      <c r="Y596" s="288">
        <f t="shared" si="533"/>
        <v>0.99</v>
      </c>
      <c r="Z596" s="288">
        <f t="shared" si="533"/>
        <v>0.99</v>
      </c>
      <c r="AA596" s="288">
        <f t="shared" si="533"/>
        <v>0.99</v>
      </c>
      <c r="AB596" s="288">
        <f t="shared" si="533"/>
        <v>0.99</v>
      </c>
      <c r="AC596" s="288">
        <f t="shared" si="533"/>
        <v>0.99</v>
      </c>
      <c r="AD596" s="288">
        <f t="shared" si="533"/>
        <v>0.99</v>
      </c>
      <c r="AE596" s="288">
        <f t="shared" si="533"/>
        <v>0.99</v>
      </c>
      <c r="AF596" s="288">
        <f t="shared" si="533"/>
        <v>0.99</v>
      </c>
      <c r="AG596" s="288">
        <f t="shared" si="533"/>
        <v>0.99</v>
      </c>
      <c r="AH596" s="288">
        <f t="shared" si="533"/>
        <v>0.99</v>
      </c>
      <c r="AI596" s="288">
        <f t="shared" si="533"/>
        <v>0.99</v>
      </c>
      <c r="AJ596" s="288">
        <f t="shared" si="533"/>
        <v>0.99</v>
      </c>
      <c r="AK596" s="288">
        <f t="shared" si="533"/>
        <v>0.99</v>
      </c>
      <c r="AL596" s="288">
        <f t="shared" si="533"/>
        <v>0.99</v>
      </c>
      <c r="AM596" s="288">
        <f t="shared" si="533"/>
        <v>0.99</v>
      </c>
      <c r="AN596" s="288">
        <f t="shared" si="533"/>
        <v>0.99</v>
      </c>
      <c r="AO596" s="288">
        <f t="shared" si="533"/>
        <v>0.99</v>
      </c>
      <c r="AP596" s="288">
        <f t="shared" si="533"/>
        <v>0.99</v>
      </c>
      <c r="AQ596" s="288">
        <f t="shared" si="533"/>
        <v>0.99</v>
      </c>
      <c r="AR596" s="288">
        <f t="shared" si="533"/>
        <v>0.99</v>
      </c>
      <c r="AS596" s="288">
        <f t="shared" si="533"/>
        <v>0.99</v>
      </c>
      <c r="AT596" s="288">
        <f t="shared" si="533"/>
        <v>0.99</v>
      </c>
      <c r="AU596" s="288">
        <f t="shared" si="533"/>
        <v>0.99</v>
      </c>
      <c r="AV596" s="288">
        <f t="shared" si="533"/>
        <v>0.99</v>
      </c>
      <c r="AW596" s="288">
        <f t="shared" si="533"/>
        <v>0.99</v>
      </c>
      <c r="AX596" s="288">
        <f t="shared" si="533"/>
        <v>0.99</v>
      </c>
      <c r="AY596" s="288">
        <f t="shared" si="533"/>
        <v>0.99</v>
      </c>
      <c r="AZ596" s="288">
        <f t="shared" si="533"/>
        <v>0.99</v>
      </c>
      <c r="BA596" s="288">
        <f t="shared" si="533"/>
        <v>0.99</v>
      </c>
      <c r="BB596" s="288">
        <f t="shared" si="533"/>
        <v>0.99</v>
      </c>
      <c r="BC596" s="288">
        <f t="shared" si="533"/>
        <v>0.99</v>
      </c>
      <c r="BD596" s="288">
        <f t="shared" si="533"/>
        <v>0.99</v>
      </c>
      <c r="BE596" s="288">
        <f t="shared" si="533"/>
        <v>0.99</v>
      </c>
      <c r="BF596" s="288">
        <f t="shared" si="533"/>
        <v>0.99</v>
      </c>
      <c r="BG596" s="288">
        <f t="shared" si="533"/>
        <v>0.99</v>
      </c>
      <c r="BH596" s="288">
        <f t="shared" si="533"/>
        <v>0.99</v>
      </c>
      <c r="BI596" s="288">
        <f t="shared" si="533"/>
        <v>0.99</v>
      </c>
      <c r="BJ596" s="288">
        <f t="shared" si="533"/>
        <v>0.99</v>
      </c>
      <c r="BK596" s="288">
        <f t="shared" si="533"/>
        <v>0.99</v>
      </c>
      <c r="BL596" s="288">
        <f t="shared" si="533"/>
        <v>0.99</v>
      </c>
      <c r="BM596" s="288">
        <f t="shared" si="533"/>
        <v>0.99</v>
      </c>
      <c r="BN596" s="288">
        <f t="shared" si="533"/>
        <v>0.99</v>
      </c>
      <c r="BP596"/>
      <c r="BQ596"/>
    </row>
    <row r="597" spans="1:70" hidden="1" outlineLevel="1">
      <c r="A597" s="302"/>
      <c r="E597" s="51" t="str">
        <v>xDSL propio (líneas)</v>
      </c>
      <c r="G597" t="s">
        <v>119</v>
      </c>
      <c r="K597"/>
      <c r="Q597" s="256">
        <f>$O$1177/SUM($O$1177:$P$1177)</f>
        <v>0.97932753013929186</v>
      </c>
      <c r="R597" s="288">
        <f t="shared" si="533"/>
        <v>0.97932753013929186</v>
      </c>
      <c r="S597" s="288">
        <f t="shared" si="533"/>
        <v>0.97932753013929186</v>
      </c>
      <c r="T597" s="288">
        <f t="shared" si="533"/>
        <v>0.97932753013929186</v>
      </c>
      <c r="U597" s="288">
        <f t="shared" si="533"/>
        <v>0.97932753013929186</v>
      </c>
      <c r="V597" s="288">
        <f t="shared" si="533"/>
        <v>0.97932753013929186</v>
      </c>
      <c r="W597" s="288">
        <f t="shared" si="533"/>
        <v>0.97932753013929186</v>
      </c>
      <c r="X597" s="288">
        <f t="shared" si="533"/>
        <v>0.97932753013929186</v>
      </c>
      <c r="Y597" s="288">
        <f t="shared" si="533"/>
        <v>0.97932753013929186</v>
      </c>
      <c r="Z597" s="288">
        <f t="shared" si="533"/>
        <v>0.97932753013929186</v>
      </c>
      <c r="AA597" s="288">
        <f t="shared" si="533"/>
        <v>0.97932753013929186</v>
      </c>
      <c r="AB597" s="288">
        <f t="shared" si="533"/>
        <v>0.97932753013929186</v>
      </c>
      <c r="AC597" s="288">
        <f t="shared" si="533"/>
        <v>0.97932753013929186</v>
      </c>
      <c r="AD597" s="288">
        <f t="shared" si="533"/>
        <v>0.97932753013929186</v>
      </c>
      <c r="AE597" s="288">
        <f t="shared" si="533"/>
        <v>0.97932753013929186</v>
      </c>
      <c r="AF597" s="288">
        <f t="shared" si="533"/>
        <v>0.97932753013929186</v>
      </c>
      <c r="AG597" s="288">
        <f t="shared" si="533"/>
        <v>0.97932753013929186</v>
      </c>
      <c r="AH597" s="288">
        <f t="shared" si="533"/>
        <v>0.97932753013929186</v>
      </c>
      <c r="AI597" s="288">
        <f t="shared" si="533"/>
        <v>0.97932753013929186</v>
      </c>
      <c r="AJ597" s="288">
        <f t="shared" si="533"/>
        <v>0.97932753013929186</v>
      </c>
      <c r="AK597" s="288">
        <f t="shared" si="533"/>
        <v>0.97932753013929186</v>
      </c>
      <c r="AL597" s="288">
        <f t="shared" si="533"/>
        <v>0.97932753013929186</v>
      </c>
      <c r="AM597" s="288">
        <f t="shared" si="533"/>
        <v>0.97932753013929186</v>
      </c>
      <c r="AN597" s="288">
        <f t="shared" si="533"/>
        <v>0.97932753013929186</v>
      </c>
      <c r="AO597" s="288">
        <f t="shared" si="533"/>
        <v>0.97932753013929186</v>
      </c>
      <c r="AP597" s="288">
        <f t="shared" si="533"/>
        <v>0.97932753013929186</v>
      </c>
      <c r="AQ597" s="288">
        <f t="shared" si="533"/>
        <v>0.97932753013929186</v>
      </c>
      <c r="AR597" s="288">
        <f t="shared" si="533"/>
        <v>0.97932753013929186</v>
      </c>
      <c r="AS597" s="288">
        <f t="shared" si="533"/>
        <v>0.97932753013929186</v>
      </c>
      <c r="AT597" s="288">
        <f t="shared" si="533"/>
        <v>0.97932753013929186</v>
      </c>
      <c r="AU597" s="288">
        <f t="shared" si="533"/>
        <v>0.97932753013929186</v>
      </c>
      <c r="AV597" s="288">
        <f t="shared" si="533"/>
        <v>0.97932753013929186</v>
      </c>
      <c r="AW597" s="288">
        <f t="shared" si="533"/>
        <v>0.97932753013929186</v>
      </c>
      <c r="AX597" s="288">
        <f t="shared" si="533"/>
        <v>0.97932753013929186</v>
      </c>
      <c r="AY597" s="288">
        <f t="shared" si="533"/>
        <v>0.97932753013929186</v>
      </c>
      <c r="AZ597" s="288">
        <f t="shared" si="533"/>
        <v>0.97932753013929186</v>
      </c>
      <c r="BA597" s="288">
        <f t="shared" si="533"/>
        <v>0.97932753013929186</v>
      </c>
      <c r="BB597" s="288">
        <f t="shared" si="533"/>
        <v>0.97932753013929186</v>
      </c>
      <c r="BC597" s="288">
        <f t="shared" si="533"/>
        <v>0.97932753013929186</v>
      </c>
      <c r="BD597" s="288">
        <f t="shared" si="533"/>
        <v>0.97932753013929186</v>
      </c>
      <c r="BE597" s="288">
        <f t="shared" si="533"/>
        <v>0.97932753013929186</v>
      </c>
      <c r="BF597" s="288">
        <f t="shared" si="533"/>
        <v>0.97932753013929186</v>
      </c>
      <c r="BG597" s="288">
        <f t="shared" si="533"/>
        <v>0.97932753013929186</v>
      </c>
      <c r="BH597" s="288">
        <f t="shared" si="533"/>
        <v>0.97932753013929186</v>
      </c>
      <c r="BI597" s="288">
        <f t="shared" si="533"/>
        <v>0.97932753013929186</v>
      </c>
      <c r="BJ597" s="288">
        <f t="shared" si="533"/>
        <v>0.97932753013929186</v>
      </c>
      <c r="BK597" s="288">
        <f t="shared" si="533"/>
        <v>0.97932753013929186</v>
      </c>
      <c r="BL597" s="288">
        <f t="shared" si="533"/>
        <v>0.97932753013929186</v>
      </c>
      <c r="BM597" s="288">
        <f t="shared" si="533"/>
        <v>0.97932753013929186</v>
      </c>
      <c r="BN597" s="288">
        <f t="shared" si="533"/>
        <v>0.97932753013929186</v>
      </c>
      <c r="BP597"/>
      <c r="BQ597"/>
    </row>
    <row r="598" spans="1:70" hidden="1" outlineLevel="1">
      <c r="A598" s="302"/>
      <c r="E598" s="51" t="str">
        <v>xDSL propio (contendido)</v>
      </c>
      <c r="G598" t="s">
        <v>119</v>
      </c>
      <c r="K598"/>
      <c r="Q598" s="287">
        <v>0.99</v>
      </c>
      <c r="R598" s="289">
        <f t="shared" ref="R598:BN600" si="534">R597</f>
        <v>0.97932753013929186</v>
      </c>
      <c r="S598" s="289">
        <f t="shared" si="534"/>
        <v>0.97932753013929186</v>
      </c>
      <c r="T598" s="289">
        <f t="shared" si="534"/>
        <v>0.97932753013929186</v>
      </c>
      <c r="U598" s="289">
        <f t="shared" si="534"/>
        <v>0.97932753013929186</v>
      </c>
      <c r="V598" s="289">
        <f t="shared" si="534"/>
        <v>0.97932753013929186</v>
      </c>
      <c r="W598" s="289">
        <f t="shared" si="534"/>
        <v>0.97932753013929186</v>
      </c>
      <c r="X598" s="289">
        <f t="shared" si="534"/>
        <v>0.97932753013929186</v>
      </c>
      <c r="Y598" s="289">
        <f t="shared" si="534"/>
        <v>0.97932753013929186</v>
      </c>
      <c r="Z598" s="289">
        <f t="shared" si="534"/>
        <v>0.97932753013929186</v>
      </c>
      <c r="AA598" s="289">
        <f t="shared" si="534"/>
        <v>0.97932753013929186</v>
      </c>
      <c r="AB598" s="289">
        <f t="shared" si="534"/>
        <v>0.97932753013929186</v>
      </c>
      <c r="AC598" s="289">
        <f t="shared" si="534"/>
        <v>0.97932753013929186</v>
      </c>
      <c r="AD598" s="289">
        <f t="shared" si="534"/>
        <v>0.97932753013929186</v>
      </c>
      <c r="AE598" s="289">
        <f t="shared" si="534"/>
        <v>0.97932753013929186</v>
      </c>
      <c r="AF598" s="289">
        <f t="shared" si="534"/>
        <v>0.97932753013929186</v>
      </c>
      <c r="AG598" s="289">
        <f t="shared" si="534"/>
        <v>0.97932753013929186</v>
      </c>
      <c r="AH598" s="289">
        <f t="shared" si="534"/>
        <v>0.97932753013929186</v>
      </c>
      <c r="AI598" s="289">
        <f t="shared" si="534"/>
        <v>0.97932753013929186</v>
      </c>
      <c r="AJ598" s="289">
        <f t="shared" si="534"/>
        <v>0.97932753013929186</v>
      </c>
      <c r="AK598" s="289">
        <f t="shared" si="534"/>
        <v>0.97932753013929186</v>
      </c>
      <c r="AL598" s="289">
        <f t="shared" si="534"/>
        <v>0.97932753013929186</v>
      </c>
      <c r="AM598" s="289">
        <f t="shared" si="534"/>
        <v>0.97932753013929186</v>
      </c>
      <c r="AN598" s="289">
        <f t="shared" si="534"/>
        <v>0.97932753013929186</v>
      </c>
      <c r="AO598" s="289">
        <f t="shared" si="534"/>
        <v>0.97932753013929186</v>
      </c>
      <c r="AP598" s="289">
        <f t="shared" si="534"/>
        <v>0.97932753013929186</v>
      </c>
      <c r="AQ598" s="289">
        <f t="shared" si="534"/>
        <v>0.97932753013929186</v>
      </c>
      <c r="AR598" s="289">
        <f t="shared" si="534"/>
        <v>0.97932753013929186</v>
      </c>
      <c r="AS598" s="289">
        <f t="shared" si="534"/>
        <v>0.97932753013929186</v>
      </c>
      <c r="AT598" s="289">
        <f t="shared" si="534"/>
        <v>0.97932753013929186</v>
      </c>
      <c r="AU598" s="289">
        <f t="shared" si="534"/>
        <v>0.97932753013929186</v>
      </c>
      <c r="AV598" s="289">
        <f t="shared" si="534"/>
        <v>0.97932753013929186</v>
      </c>
      <c r="AW598" s="289">
        <f t="shared" si="534"/>
        <v>0.97932753013929186</v>
      </c>
      <c r="AX598" s="289">
        <f t="shared" si="534"/>
        <v>0.97932753013929186</v>
      </c>
      <c r="AY598" s="289">
        <f t="shared" si="534"/>
        <v>0.97932753013929186</v>
      </c>
      <c r="AZ598" s="289">
        <f t="shared" si="534"/>
        <v>0.97932753013929186</v>
      </c>
      <c r="BA598" s="289">
        <f t="shared" si="534"/>
        <v>0.97932753013929186</v>
      </c>
      <c r="BB598" s="289">
        <f t="shared" si="534"/>
        <v>0.97932753013929186</v>
      </c>
      <c r="BC598" s="289">
        <f t="shared" si="534"/>
        <v>0.97932753013929186</v>
      </c>
      <c r="BD598" s="289">
        <f t="shared" si="534"/>
        <v>0.97932753013929186</v>
      </c>
      <c r="BE598" s="289">
        <f t="shared" si="534"/>
        <v>0.97932753013929186</v>
      </c>
      <c r="BF598" s="289">
        <f t="shared" si="534"/>
        <v>0.97932753013929186</v>
      </c>
      <c r="BG598" s="289">
        <f t="shared" si="534"/>
        <v>0.97932753013929186</v>
      </c>
      <c r="BH598" s="289">
        <f t="shared" si="534"/>
        <v>0.97932753013929186</v>
      </c>
      <c r="BI598" s="289">
        <f t="shared" si="534"/>
        <v>0.97932753013929186</v>
      </c>
      <c r="BJ598" s="289">
        <f t="shared" si="534"/>
        <v>0.97932753013929186</v>
      </c>
      <c r="BK598" s="289">
        <f t="shared" si="534"/>
        <v>0.97932753013929186</v>
      </c>
      <c r="BL598" s="289">
        <f t="shared" si="534"/>
        <v>0.97932753013929186</v>
      </c>
      <c r="BM598" s="289">
        <f t="shared" si="534"/>
        <v>0.97932753013929186</v>
      </c>
      <c r="BN598" s="289">
        <f t="shared" si="534"/>
        <v>0.97932753013929186</v>
      </c>
      <c r="BP598"/>
      <c r="BQ598"/>
    </row>
    <row r="599" spans="1:70" hidden="1" outlineLevel="1">
      <c r="A599" s="302"/>
      <c r="E599" s="51" t="str">
        <v>xDSL ajeno (líneas)</v>
      </c>
      <c r="G599" t="s">
        <v>119</v>
      </c>
      <c r="K599"/>
      <c r="Q599" s="289">
        <f>Q597</f>
        <v>0.97932753013929186</v>
      </c>
      <c r="R599" s="289">
        <f t="shared" si="534"/>
        <v>0.97932753013929186</v>
      </c>
      <c r="S599" s="289">
        <f t="shared" si="534"/>
        <v>0.97932753013929186</v>
      </c>
      <c r="T599" s="289">
        <f t="shared" si="534"/>
        <v>0.97932753013929186</v>
      </c>
      <c r="U599" s="289">
        <f t="shared" si="534"/>
        <v>0.97932753013929186</v>
      </c>
      <c r="V599" s="289">
        <f t="shared" si="534"/>
        <v>0.97932753013929186</v>
      </c>
      <c r="W599" s="289">
        <f t="shared" si="534"/>
        <v>0.97932753013929186</v>
      </c>
      <c r="X599" s="289">
        <f t="shared" si="534"/>
        <v>0.97932753013929186</v>
      </c>
      <c r="Y599" s="289">
        <f t="shared" si="534"/>
        <v>0.97932753013929186</v>
      </c>
      <c r="Z599" s="289">
        <f t="shared" si="534"/>
        <v>0.97932753013929186</v>
      </c>
      <c r="AA599" s="289">
        <f t="shared" si="534"/>
        <v>0.97932753013929186</v>
      </c>
      <c r="AB599" s="289">
        <f t="shared" si="534"/>
        <v>0.97932753013929186</v>
      </c>
      <c r="AC599" s="289">
        <f t="shared" si="534"/>
        <v>0.97932753013929186</v>
      </c>
      <c r="AD599" s="289">
        <f t="shared" si="534"/>
        <v>0.97932753013929186</v>
      </c>
      <c r="AE599" s="289">
        <f t="shared" si="534"/>
        <v>0.97932753013929186</v>
      </c>
      <c r="AF599" s="289">
        <f t="shared" si="534"/>
        <v>0.97932753013929186</v>
      </c>
      <c r="AG599" s="289">
        <f t="shared" si="534"/>
        <v>0.97932753013929186</v>
      </c>
      <c r="AH599" s="289">
        <f t="shared" si="534"/>
        <v>0.97932753013929186</v>
      </c>
      <c r="AI599" s="289">
        <f t="shared" si="534"/>
        <v>0.97932753013929186</v>
      </c>
      <c r="AJ599" s="289">
        <f t="shared" si="534"/>
        <v>0.97932753013929186</v>
      </c>
      <c r="AK599" s="289">
        <f t="shared" si="534"/>
        <v>0.97932753013929186</v>
      </c>
      <c r="AL599" s="289">
        <f t="shared" si="534"/>
        <v>0.97932753013929186</v>
      </c>
      <c r="AM599" s="289">
        <f t="shared" si="534"/>
        <v>0.97932753013929186</v>
      </c>
      <c r="AN599" s="289">
        <f t="shared" si="534"/>
        <v>0.97932753013929186</v>
      </c>
      <c r="AO599" s="289">
        <f t="shared" si="534"/>
        <v>0.97932753013929186</v>
      </c>
      <c r="AP599" s="289">
        <f t="shared" si="534"/>
        <v>0.97932753013929186</v>
      </c>
      <c r="AQ599" s="289">
        <f t="shared" si="534"/>
        <v>0.97932753013929186</v>
      </c>
      <c r="AR599" s="289">
        <f t="shared" si="534"/>
        <v>0.97932753013929186</v>
      </c>
      <c r="AS599" s="289">
        <f t="shared" si="534"/>
        <v>0.97932753013929186</v>
      </c>
      <c r="AT599" s="289">
        <f t="shared" si="534"/>
        <v>0.97932753013929186</v>
      </c>
      <c r="AU599" s="289">
        <f t="shared" si="534"/>
        <v>0.97932753013929186</v>
      </c>
      <c r="AV599" s="289">
        <f t="shared" si="534"/>
        <v>0.97932753013929186</v>
      </c>
      <c r="AW599" s="289">
        <f t="shared" si="534"/>
        <v>0.97932753013929186</v>
      </c>
      <c r="AX599" s="289">
        <f t="shared" si="534"/>
        <v>0.97932753013929186</v>
      </c>
      <c r="AY599" s="289">
        <f t="shared" si="534"/>
        <v>0.97932753013929186</v>
      </c>
      <c r="AZ599" s="289">
        <f t="shared" si="534"/>
        <v>0.97932753013929186</v>
      </c>
      <c r="BA599" s="289">
        <f t="shared" si="534"/>
        <v>0.97932753013929186</v>
      </c>
      <c r="BB599" s="289">
        <f t="shared" si="534"/>
        <v>0.97932753013929186</v>
      </c>
      <c r="BC599" s="289">
        <f t="shared" si="534"/>
        <v>0.97932753013929186</v>
      </c>
      <c r="BD599" s="289">
        <f t="shared" si="534"/>
        <v>0.97932753013929186</v>
      </c>
      <c r="BE599" s="289">
        <f t="shared" si="534"/>
        <v>0.97932753013929186</v>
      </c>
      <c r="BF599" s="289">
        <f t="shared" si="534"/>
        <v>0.97932753013929186</v>
      </c>
      <c r="BG599" s="289">
        <f t="shared" si="534"/>
        <v>0.97932753013929186</v>
      </c>
      <c r="BH599" s="289">
        <f t="shared" si="534"/>
        <v>0.97932753013929186</v>
      </c>
      <c r="BI599" s="289">
        <f t="shared" si="534"/>
        <v>0.97932753013929186</v>
      </c>
      <c r="BJ599" s="289">
        <f t="shared" si="534"/>
        <v>0.97932753013929186</v>
      </c>
      <c r="BK599" s="289">
        <f t="shared" si="534"/>
        <v>0.97932753013929186</v>
      </c>
      <c r="BL599" s="289">
        <f t="shared" si="534"/>
        <v>0.97932753013929186</v>
      </c>
      <c r="BM599" s="289">
        <f t="shared" si="534"/>
        <v>0.97932753013929186</v>
      </c>
      <c r="BN599" s="289">
        <f t="shared" si="534"/>
        <v>0.97932753013929186</v>
      </c>
      <c r="BP599"/>
      <c r="BQ599"/>
    </row>
    <row r="600" spans="1:70" hidden="1" outlineLevel="1">
      <c r="A600" s="302"/>
      <c r="E600" s="51" t="str">
        <v>xDSL ajeno (bitstream)</v>
      </c>
      <c r="G600" t="s">
        <v>119</v>
      </c>
      <c r="K600"/>
      <c r="Q600" s="289">
        <f>Q598</f>
        <v>0.99</v>
      </c>
      <c r="R600" s="289">
        <f t="shared" si="534"/>
        <v>0.97932753013929186</v>
      </c>
      <c r="S600" s="289">
        <f t="shared" si="534"/>
        <v>0.97932753013929186</v>
      </c>
      <c r="T600" s="289">
        <f t="shared" si="534"/>
        <v>0.97932753013929186</v>
      </c>
      <c r="U600" s="289">
        <f t="shared" si="534"/>
        <v>0.97932753013929186</v>
      </c>
      <c r="V600" s="289">
        <f t="shared" si="534"/>
        <v>0.97932753013929186</v>
      </c>
      <c r="W600" s="289">
        <f t="shared" si="534"/>
        <v>0.97932753013929186</v>
      </c>
      <c r="X600" s="289">
        <f t="shared" si="534"/>
        <v>0.97932753013929186</v>
      </c>
      <c r="Y600" s="289">
        <f t="shared" si="534"/>
        <v>0.97932753013929186</v>
      </c>
      <c r="Z600" s="289">
        <f t="shared" si="534"/>
        <v>0.97932753013929186</v>
      </c>
      <c r="AA600" s="289">
        <f t="shared" si="534"/>
        <v>0.97932753013929186</v>
      </c>
      <c r="AB600" s="289">
        <f t="shared" si="534"/>
        <v>0.97932753013929186</v>
      </c>
      <c r="AC600" s="289">
        <f t="shared" si="534"/>
        <v>0.97932753013929186</v>
      </c>
      <c r="AD600" s="289">
        <f t="shared" si="534"/>
        <v>0.97932753013929186</v>
      </c>
      <c r="AE600" s="289">
        <f t="shared" si="534"/>
        <v>0.97932753013929186</v>
      </c>
      <c r="AF600" s="289">
        <f t="shared" si="534"/>
        <v>0.97932753013929186</v>
      </c>
      <c r="AG600" s="289">
        <f t="shared" si="534"/>
        <v>0.97932753013929186</v>
      </c>
      <c r="AH600" s="289">
        <f t="shared" si="534"/>
        <v>0.97932753013929186</v>
      </c>
      <c r="AI600" s="289">
        <f t="shared" si="534"/>
        <v>0.97932753013929186</v>
      </c>
      <c r="AJ600" s="289">
        <f t="shared" si="534"/>
        <v>0.97932753013929186</v>
      </c>
      <c r="AK600" s="289">
        <f t="shared" si="534"/>
        <v>0.97932753013929186</v>
      </c>
      <c r="AL600" s="289">
        <f t="shared" si="534"/>
        <v>0.97932753013929186</v>
      </c>
      <c r="AM600" s="289">
        <f t="shared" si="534"/>
        <v>0.97932753013929186</v>
      </c>
      <c r="AN600" s="289">
        <f t="shared" si="534"/>
        <v>0.97932753013929186</v>
      </c>
      <c r="AO600" s="289">
        <f t="shared" si="534"/>
        <v>0.97932753013929186</v>
      </c>
      <c r="AP600" s="289">
        <f t="shared" si="534"/>
        <v>0.97932753013929186</v>
      </c>
      <c r="AQ600" s="289">
        <f t="shared" si="534"/>
        <v>0.97932753013929186</v>
      </c>
      <c r="AR600" s="289">
        <f t="shared" si="534"/>
        <v>0.97932753013929186</v>
      </c>
      <c r="AS600" s="289">
        <f t="shared" si="534"/>
        <v>0.97932753013929186</v>
      </c>
      <c r="AT600" s="289">
        <f t="shared" si="534"/>
        <v>0.97932753013929186</v>
      </c>
      <c r="AU600" s="289">
        <f t="shared" si="534"/>
        <v>0.97932753013929186</v>
      </c>
      <c r="AV600" s="289">
        <f t="shared" si="534"/>
        <v>0.97932753013929186</v>
      </c>
      <c r="AW600" s="289">
        <f t="shared" si="534"/>
        <v>0.97932753013929186</v>
      </c>
      <c r="AX600" s="289">
        <f t="shared" si="534"/>
        <v>0.97932753013929186</v>
      </c>
      <c r="AY600" s="289">
        <f t="shared" si="534"/>
        <v>0.97932753013929186</v>
      </c>
      <c r="AZ600" s="289">
        <f t="shared" si="534"/>
        <v>0.97932753013929186</v>
      </c>
      <c r="BA600" s="289">
        <f t="shared" si="534"/>
        <v>0.97932753013929186</v>
      </c>
      <c r="BB600" s="289">
        <f t="shared" si="534"/>
        <v>0.97932753013929186</v>
      </c>
      <c r="BC600" s="289">
        <f t="shared" si="534"/>
        <v>0.97932753013929186</v>
      </c>
      <c r="BD600" s="289">
        <f t="shared" si="534"/>
        <v>0.97932753013929186</v>
      </c>
      <c r="BE600" s="289">
        <f t="shared" si="534"/>
        <v>0.97932753013929186</v>
      </c>
      <c r="BF600" s="289">
        <f t="shared" si="534"/>
        <v>0.97932753013929186</v>
      </c>
      <c r="BG600" s="289">
        <f t="shared" si="534"/>
        <v>0.97932753013929186</v>
      </c>
      <c r="BH600" s="289">
        <f t="shared" si="534"/>
        <v>0.97932753013929186</v>
      </c>
      <c r="BI600" s="289">
        <f t="shared" si="534"/>
        <v>0.97932753013929186</v>
      </c>
      <c r="BJ600" s="289">
        <f t="shared" si="534"/>
        <v>0.97932753013929186</v>
      </c>
      <c r="BK600" s="289">
        <f t="shared" si="534"/>
        <v>0.97932753013929186</v>
      </c>
      <c r="BL600" s="289">
        <f t="shared" si="534"/>
        <v>0.97932753013929186</v>
      </c>
      <c r="BM600" s="289">
        <f t="shared" si="534"/>
        <v>0.97932753013929186</v>
      </c>
      <c r="BN600" s="289">
        <f t="shared" si="534"/>
        <v>0.97932753013929186</v>
      </c>
      <c r="BP600"/>
      <c r="BQ600"/>
    </row>
    <row r="601" spans="1:70" hidden="1" outlineLevel="1">
      <c r="A601" s="302"/>
      <c r="E601" s="51" t="str">
        <v>Fixed Service27</v>
      </c>
      <c r="G601" t="s">
        <v>119</v>
      </c>
      <c r="K601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  <c r="AA601" s="290"/>
      <c r="AB601" s="290"/>
      <c r="AC601" s="290"/>
      <c r="AD601" s="290"/>
      <c r="AE601" s="290"/>
      <c r="AF601" s="290"/>
      <c r="AG601" s="290"/>
      <c r="AH601" s="290"/>
      <c r="AI601" s="290"/>
      <c r="AJ601" s="290"/>
      <c r="AK601" s="290"/>
      <c r="AL601" s="290"/>
      <c r="AM601" s="290"/>
      <c r="AN601" s="290"/>
      <c r="AO601" s="290"/>
      <c r="AP601" s="290"/>
      <c r="AQ601" s="290"/>
      <c r="AR601" s="290"/>
      <c r="AS601" s="290"/>
      <c r="AT601" s="290"/>
      <c r="AU601" s="290"/>
      <c r="AV601" s="290"/>
      <c r="AW601" s="290"/>
      <c r="AX601" s="290"/>
      <c r="AY601" s="290"/>
      <c r="AZ601" s="290"/>
      <c r="BA601" s="290"/>
      <c r="BB601" s="290"/>
      <c r="BC601" s="290"/>
      <c r="BD601" s="290"/>
      <c r="BE601" s="290"/>
      <c r="BF601" s="290"/>
      <c r="BG601" s="290"/>
      <c r="BH601" s="290"/>
      <c r="BI601" s="290"/>
      <c r="BJ601" s="290"/>
      <c r="BK601" s="290"/>
      <c r="BL601" s="290"/>
      <c r="BM601" s="290"/>
      <c r="BN601" s="290"/>
      <c r="BP601"/>
      <c r="BQ601"/>
    </row>
    <row r="602" spans="1:70" hidden="1" outlineLevel="1">
      <c r="A602" s="302"/>
      <c r="E602" s="51" t="str">
        <v>Fixed Service28</v>
      </c>
      <c r="G602" t="s">
        <v>119</v>
      </c>
      <c r="K602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  <c r="AA602" s="290"/>
      <c r="AB602" s="290"/>
      <c r="AC602" s="290"/>
      <c r="AD602" s="290"/>
      <c r="AE602" s="290"/>
      <c r="AF602" s="290"/>
      <c r="AG602" s="290"/>
      <c r="AH602" s="290"/>
      <c r="AI602" s="290"/>
      <c r="AJ602" s="290"/>
      <c r="AK602" s="290"/>
      <c r="AL602" s="290"/>
      <c r="AM602" s="290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90"/>
      <c r="BA602" s="290"/>
      <c r="BB602" s="290"/>
      <c r="BC602" s="290"/>
      <c r="BD602" s="290"/>
      <c r="BE602" s="290"/>
      <c r="BF602" s="290"/>
      <c r="BG602" s="290"/>
      <c r="BH602" s="290"/>
      <c r="BI602" s="290"/>
      <c r="BJ602" s="290"/>
      <c r="BK602" s="290"/>
      <c r="BL602" s="290"/>
      <c r="BM602" s="290"/>
      <c r="BN602" s="290"/>
      <c r="BP602"/>
      <c r="BQ602"/>
    </row>
    <row r="603" spans="1:70" hidden="1" outlineLevel="1">
      <c r="A603" s="302"/>
      <c r="E603" s="51" t="str">
        <v>Fixed Service29</v>
      </c>
      <c r="G603" t="s">
        <v>119</v>
      </c>
      <c r="K603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  <c r="AA603" s="290"/>
      <c r="AB603" s="290"/>
      <c r="AC603" s="290"/>
      <c r="AD603" s="290"/>
      <c r="AE603" s="290"/>
      <c r="AF603" s="290"/>
      <c r="AG603" s="290"/>
      <c r="AH603" s="290"/>
      <c r="AI603" s="290"/>
      <c r="AJ603" s="290"/>
      <c r="AK603" s="290"/>
      <c r="AL603" s="290"/>
      <c r="AM603" s="290"/>
      <c r="AN603" s="290"/>
      <c r="AO603" s="290"/>
      <c r="AP603" s="290"/>
      <c r="AQ603" s="290"/>
      <c r="AR603" s="290"/>
      <c r="AS603" s="290"/>
      <c r="AT603" s="290"/>
      <c r="AU603" s="290"/>
      <c r="AV603" s="290"/>
      <c r="AW603" s="290"/>
      <c r="AX603" s="290"/>
      <c r="AY603" s="290"/>
      <c r="AZ603" s="290"/>
      <c r="BA603" s="290"/>
      <c r="BB603" s="290"/>
      <c r="BC603" s="290"/>
      <c r="BD603" s="290"/>
      <c r="BE603" s="290"/>
      <c r="BF603" s="290"/>
      <c r="BG603" s="290"/>
      <c r="BH603" s="290"/>
      <c r="BI603" s="290"/>
      <c r="BJ603" s="290"/>
      <c r="BK603" s="290"/>
      <c r="BL603" s="290"/>
      <c r="BM603" s="290"/>
      <c r="BN603" s="290"/>
      <c r="BP603"/>
      <c r="BQ603"/>
    </row>
    <row r="604" spans="1:70" hidden="1" outlineLevel="1">
      <c r="A604" s="302"/>
      <c r="E604" s="51" t="str">
        <v>IPTV</v>
      </c>
      <c r="G604" t="s">
        <v>119</v>
      </c>
      <c r="K604"/>
      <c r="Q604" s="256">
        <f>$O$1177/SUM($O$1177:$P$1177)</f>
        <v>0.97932753013929186</v>
      </c>
      <c r="R604" s="288">
        <f t="shared" ref="R604:BN604" si="535">Q604</f>
        <v>0.97932753013929186</v>
      </c>
      <c r="S604" s="288">
        <f t="shared" si="535"/>
        <v>0.97932753013929186</v>
      </c>
      <c r="T604" s="288">
        <f t="shared" si="535"/>
        <v>0.97932753013929186</v>
      </c>
      <c r="U604" s="288">
        <f t="shared" si="535"/>
        <v>0.97932753013929186</v>
      </c>
      <c r="V604" s="288">
        <f t="shared" si="535"/>
        <v>0.97932753013929186</v>
      </c>
      <c r="W604" s="288">
        <f t="shared" si="535"/>
        <v>0.97932753013929186</v>
      </c>
      <c r="X604" s="288">
        <f t="shared" si="535"/>
        <v>0.97932753013929186</v>
      </c>
      <c r="Y604" s="288">
        <f t="shared" si="535"/>
        <v>0.97932753013929186</v>
      </c>
      <c r="Z604" s="288">
        <f t="shared" si="535"/>
        <v>0.97932753013929186</v>
      </c>
      <c r="AA604" s="288">
        <f t="shared" si="535"/>
        <v>0.97932753013929186</v>
      </c>
      <c r="AB604" s="288">
        <f t="shared" si="535"/>
        <v>0.97932753013929186</v>
      </c>
      <c r="AC604" s="288">
        <f t="shared" si="535"/>
        <v>0.97932753013929186</v>
      </c>
      <c r="AD604" s="288">
        <f t="shared" si="535"/>
        <v>0.97932753013929186</v>
      </c>
      <c r="AE604" s="288">
        <f t="shared" si="535"/>
        <v>0.97932753013929186</v>
      </c>
      <c r="AF604" s="288">
        <f t="shared" si="535"/>
        <v>0.97932753013929186</v>
      </c>
      <c r="AG604" s="288">
        <f t="shared" si="535"/>
        <v>0.97932753013929186</v>
      </c>
      <c r="AH604" s="288">
        <f t="shared" si="535"/>
        <v>0.97932753013929186</v>
      </c>
      <c r="AI604" s="288">
        <f t="shared" si="535"/>
        <v>0.97932753013929186</v>
      </c>
      <c r="AJ604" s="288">
        <f t="shared" si="535"/>
        <v>0.97932753013929186</v>
      </c>
      <c r="AK604" s="288">
        <f t="shared" si="535"/>
        <v>0.97932753013929186</v>
      </c>
      <c r="AL604" s="288">
        <f t="shared" si="535"/>
        <v>0.97932753013929186</v>
      </c>
      <c r="AM604" s="288">
        <f t="shared" si="535"/>
        <v>0.97932753013929186</v>
      </c>
      <c r="AN604" s="288">
        <f t="shared" si="535"/>
        <v>0.97932753013929186</v>
      </c>
      <c r="AO604" s="288">
        <f t="shared" si="535"/>
        <v>0.97932753013929186</v>
      </c>
      <c r="AP604" s="288">
        <f t="shared" si="535"/>
        <v>0.97932753013929186</v>
      </c>
      <c r="AQ604" s="288">
        <f t="shared" si="535"/>
        <v>0.97932753013929186</v>
      </c>
      <c r="AR604" s="288">
        <f t="shared" si="535"/>
        <v>0.97932753013929186</v>
      </c>
      <c r="AS604" s="288">
        <f t="shared" si="535"/>
        <v>0.97932753013929186</v>
      </c>
      <c r="AT604" s="288">
        <f t="shared" si="535"/>
        <v>0.97932753013929186</v>
      </c>
      <c r="AU604" s="288">
        <f t="shared" si="535"/>
        <v>0.97932753013929186</v>
      </c>
      <c r="AV604" s="288">
        <f t="shared" si="535"/>
        <v>0.97932753013929186</v>
      </c>
      <c r="AW604" s="288">
        <f t="shared" si="535"/>
        <v>0.97932753013929186</v>
      </c>
      <c r="AX604" s="288">
        <f t="shared" si="535"/>
        <v>0.97932753013929186</v>
      </c>
      <c r="AY604" s="288">
        <f t="shared" si="535"/>
        <v>0.97932753013929186</v>
      </c>
      <c r="AZ604" s="288">
        <f t="shared" si="535"/>
        <v>0.97932753013929186</v>
      </c>
      <c r="BA604" s="288">
        <f t="shared" si="535"/>
        <v>0.97932753013929186</v>
      </c>
      <c r="BB604" s="288">
        <f t="shared" si="535"/>
        <v>0.97932753013929186</v>
      </c>
      <c r="BC604" s="288">
        <f t="shared" si="535"/>
        <v>0.97932753013929186</v>
      </c>
      <c r="BD604" s="288">
        <f t="shared" si="535"/>
        <v>0.97932753013929186</v>
      </c>
      <c r="BE604" s="288">
        <f t="shared" si="535"/>
        <v>0.97932753013929186</v>
      </c>
      <c r="BF604" s="288">
        <f t="shared" si="535"/>
        <v>0.97932753013929186</v>
      </c>
      <c r="BG604" s="288">
        <f t="shared" si="535"/>
        <v>0.97932753013929186</v>
      </c>
      <c r="BH604" s="288">
        <f t="shared" si="535"/>
        <v>0.97932753013929186</v>
      </c>
      <c r="BI604" s="288">
        <f t="shared" si="535"/>
        <v>0.97932753013929186</v>
      </c>
      <c r="BJ604" s="288">
        <f t="shared" si="535"/>
        <v>0.97932753013929186</v>
      </c>
      <c r="BK604" s="288">
        <f t="shared" si="535"/>
        <v>0.97932753013929186</v>
      </c>
      <c r="BL604" s="288">
        <f t="shared" si="535"/>
        <v>0.97932753013929186</v>
      </c>
      <c r="BM604" s="288">
        <f t="shared" si="535"/>
        <v>0.97932753013929186</v>
      </c>
      <c r="BN604" s="288">
        <f t="shared" si="535"/>
        <v>0.97932753013929186</v>
      </c>
      <c r="BP604"/>
      <c r="BQ604"/>
    </row>
    <row r="605" spans="1:70" hidden="1" outlineLevel="1">
      <c r="A605"/>
      <c r="K605"/>
      <c r="BO605" s="19" t="s">
        <v>675</v>
      </c>
      <c r="BP605"/>
      <c r="BQ605"/>
    </row>
    <row r="606" spans="1:70" hidden="1" outlineLevel="1">
      <c r="A606"/>
      <c r="K606"/>
      <c r="BP606"/>
      <c r="BQ606"/>
    </row>
    <row r="607" spans="1:70" s="90" customFormat="1" ht="18" customHeight="1" collapsed="1">
      <c r="A607" s="293">
        <v>6</v>
      </c>
      <c r="B607" s="88" t="s">
        <v>220</v>
      </c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  <c r="BP607" s="96"/>
      <c r="BQ607" s="96"/>
      <c r="BR607" s="89"/>
    </row>
    <row r="609" spans="1:69" ht="15.75">
      <c r="B609" s="17" t="s">
        <v>175</v>
      </c>
      <c r="C609" s="17"/>
      <c r="D609" s="17"/>
    </row>
    <row r="612" spans="1:69" ht="12" customHeight="1">
      <c r="A612" s="303"/>
      <c r="E612" s="74" t="s">
        <v>178</v>
      </c>
      <c r="G612" s="117"/>
      <c r="L612" s="135">
        <f>SUM(L613:L670)</f>
        <v>12340543</v>
      </c>
      <c r="M612" s="135">
        <f t="shared" ref="M612:U612" si="536">SUM(M613:M670)</f>
        <v>13782001</v>
      </c>
      <c r="N612" s="135">
        <f t="shared" si="536"/>
        <v>14982949</v>
      </c>
      <c r="O612" s="135">
        <f t="shared" si="536"/>
        <v>16337119</v>
      </c>
      <c r="P612" s="135">
        <f t="shared" si="536"/>
        <v>18080046</v>
      </c>
      <c r="Q612" s="135">
        <f t="shared" si="536"/>
        <v>19518594</v>
      </c>
      <c r="R612" s="135">
        <f t="shared" si="536"/>
        <v>19867631</v>
      </c>
      <c r="S612" s="135">
        <f t="shared" si="536"/>
        <v>19997903</v>
      </c>
      <c r="T612" s="135">
        <f t="shared" si="536"/>
        <v>20491430</v>
      </c>
      <c r="U612" s="135">
        <f t="shared" si="536"/>
        <v>19503701</v>
      </c>
      <c r="V612" s="135">
        <f>SUM(V613:V670)</f>
        <v>19891462</v>
      </c>
      <c r="W612" s="135">
        <f>SUM(W613:W670)</f>
        <v>19731371</v>
      </c>
    </row>
    <row r="613" spans="1:69" s="2" customFormat="1" ht="12" hidden="1" customHeight="1" outlineLevel="1">
      <c r="A613" s="303"/>
      <c r="E613" s="161" t="s">
        <v>179</v>
      </c>
      <c r="G613" s="117" t="s">
        <v>498</v>
      </c>
      <c r="K613" s="162"/>
      <c r="BP613" s="163"/>
      <c r="BQ613" s="163"/>
    </row>
    <row r="614" spans="1:69" hidden="1" outlineLevel="1">
      <c r="E614" s="132" t="s">
        <v>180</v>
      </c>
      <c r="K614"/>
      <c r="L614" s="173">
        <v>0</v>
      </c>
      <c r="M614" s="173">
        <v>0</v>
      </c>
      <c r="N614" s="173">
        <v>0</v>
      </c>
      <c r="O614" s="173">
        <v>0</v>
      </c>
      <c r="P614" s="173">
        <v>0</v>
      </c>
      <c r="Q614" s="173">
        <v>0</v>
      </c>
      <c r="R614" s="173">
        <v>0</v>
      </c>
      <c r="S614" s="173">
        <v>0</v>
      </c>
      <c r="T614" s="173">
        <v>0</v>
      </c>
      <c r="U614" s="173">
        <v>0</v>
      </c>
      <c r="V614" s="173">
        <v>0</v>
      </c>
      <c r="W614" s="173">
        <v>0</v>
      </c>
      <c r="BP614"/>
      <c r="BQ614"/>
    </row>
    <row r="615" spans="1:69" hidden="1" outlineLevel="1">
      <c r="E615" s="132" t="s">
        <v>181</v>
      </c>
      <c r="K615"/>
      <c r="L615" s="173">
        <v>0</v>
      </c>
      <c r="M615" s="173">
        <v>0</v>
      </c>
      <c r="N615" s="173">
        <v>0</v>
      </c>
      <c r="O615" s="173">
        <v>0</v>
      </c>
      <c r="P615" s="173">
        <v>0</v>
      </c>
      <c r="Q615" s="173">
        <v>0</v>
      </c>
      <c r="R615" s="173">
        <v>0</v>
      </c>
      <c r="S615" s="173">
        <v>13648</v>
      </c>
      <c r="T615" s="173">
        <v>4409</v>
      </c>
      <c r="U615" s="173">
        <v>4316</v>
      </c>
      <c r="V615" s="173">
        <v>4290</v>
      </c>
      <c r="W615" s="173">
        <v>11367</v>
      </c>
      <c r="BP615"/>
      <c r="BQ615"/>
    </row>
    <row r="616" spans="1:69" hidden="1" outlineLevel="1">
      <c r="E616" s="132" t="s">
        <v>182</v>
      </c>
      <c r="K616"/>
      <c r="L616" s="173">
        <v>144287</v>
      </c>
      <c r="M616" s="173">
        <v>169111</v>
      </c>
      <c r="N616" s="173">
        <v>178735</v>
      </c>
      <c r="O616" s="173">
        <v>216719</v>
      </c>
      <c r="P616" s="173">
        <v>275897</v>
      </c>
      <c r="Q616" s="173">
        <v>377855</v>
      </c>
      <c r="R616" s="173">
        <v>485679</v>
      </c>
      <c r="S616" s="173">
        <v>608880</v>
      </c>
      <c r="T616" s="173">
        <v>598916</v>
      </c>
      <c r="U616" s="173">
        <v>629560</v>
      </c>
      <c r="V616" s="173">
        <v>713006</v>
      </c>
      <c r="W616" s="173">
        <v>711077</v>
      </c>
      <c r="BP616"/>
      <c r="BQ616"/>
    </row>
    <row r="617" spans="1:69" hidden="1" outlineLevel="1">
      <c r="E617" s="132" t="s">
        <v>183</v>
      </c>
      <c r="K617"/>
      <c r="L617" s="173">
        <v>0</v>
      </c>
      <c r="M617" s="173">
        <v>0</v>
      </c>
      <c r="N617" s="173">
        <v>0</v>
      </c>
      <c r="O617" s="173">
        <v>0</v>
      </c>
      <c r="P617" s="173">
        <v>0</v>
      </c>
      <c r="Q617" s="173">
        <v>0</v>
      </c>
      <c r="R617" s="173">
        <v>0</v>
      </c>
      <c r="S617" s="173">
        <v>0</v>
      </c>
      <c r="T617" s="173">
        <v>0</v>
      </c>
      <c r="U617" s="173">
        <v>0</v>
      </c>
      <c r="V617" s="173">
        <v>0</v>
      </c>
      <c r="W617" s="173">
        <v>0</v>
      </c>
      <c r="BP617"/>
      <c r="BQ617"/>
    </row>
    <row r="618" spans="1:69" hidden="1" outlineLevel="1">
      <c r="E618" s="133" t="s">
        <v>184</v>
      </c>
      <c r="K618"/>
      <c r="L618" s="173">
        <v>0</v>
      </c>
      <c r="M618" s="173">
        <v>0</v>
      </c>
      <c r="N618" s="173">
        <v>0</v>
      </c>
      <c r="O618" s="173">
        <v>0</v>
      </c>
      <c r="P618" s="173">
        <v>0</v>
      </c>
      <c r="Q618" s="173">
        <v>0</v>
      </c>
      <c r="R618" s="173">
        <v>0</v>
      </c>
      <c r="S618" s="173">
        <v>0</v>
      </c>
      <c r="T618" s="173">
        <v>1296</v>
      </c>
      <c r="U618" s="173">
        <v>11449</v>
      </c>
      <c r="V618" s="173">
        <v>14747</v>
      </c>
      <c r="W618" s="173">
        <v>46417</v>
      </c>
      <c r="BP618"/>
      <c r="BQ618"/>
    </row>
    <row r="619" spans="1:69" hidden="1" outlineLevel="1">
      <c r="E619" s="133" t="s">
        <v>185</v>
      </c>
      <c r="K619"/>
      <c r="L619" s="173">
        <v>0</v>
      </c>
      <c r="M619" s="173">
        <v>0</v>
      </c>
      <c r="N619" s="173">
        <v>0</v>
      </c>
      <c r="O619" s="173">
        <v>0</v>
      </c>
      <c r="P619" s="173">
        <v>0</v>
      </c>
      <c r="Q619" s="173">
        <v>0</v>
      </c>
      <c r="R619" s="173">
        <v>0</v>
      </c>
      <c r="S619" s="173">
        <v>0</v>
      </c>
      <c r="T619" s="173">
        <v>68592</v>
      </c>
      <c r="U619" s="173">
        <v>140909</v>
      </c>
      <c r="V619" s="173">
        <v>191481</v>
      </c>
      <c r="W619" s="281">
        <v>246680</v>
      </c>
      <c r="BP619"/>
      <c r="BQ619"/>
    </row>
    <row r="620" spans="1:69" hidden="1" outlineLevel="1">
      <c r="E620" s="133" t="s">
        <v>186</v>
      </c>
      <c r="K620"/>
      <c r="L620" s="173">
        <v>0</v>
      </c>
      <c r="M620" s="173">
        <v>0</v>
      </c>
      <c r="N620" s="173">
        <v>0</v>
      </c>
      <c r="O620" s="173">
        <v>0</v>
      </c>
      <c r="P620" s="173">
        <v>0</v>
      </c>
      <c r="Q620" s="173">
        <v>0</v>
      </c>
      <c r="R620" s="173">
        <v>28</v>
      </c>
      <c r="S620" s="173">
        <v>64</v>
      </c>
      <c r="T620" s="173">
        <v>124</v>
      </c>
      <c r="U620" s="173">
        <v>0</v>
      </c>
      <c r="V620" s="173">
        <v>0</v>
      </c>
      <c r="W620" s="173">
        <v>0</v>
      </c>
      <c r="BP620"/>
      <c r="BQ620"/>
    </row>
    <row r="621" spans="1:69" hidden="1" outlineLevel="1">
      <c r="E621" s="133" t="s">
        <v>187</v>
      </c>
      <c r="K621"/>
      <c r="L621" s="173">
        <v>0</v>
      </c>
      <c r="M621" s="173">
        <v>0</v>
      </c>
      <c r="N621" s="173">
        <v>0</v>
      </c>
      <c r="O621" s="173">
        <v>0</v>
      </c>
      <c r="P621" s="173">
        <v>0</v>
      </c>
      <c r="Q621" s="173">
        <v>0</v>
      </c>
      <c r="R621" s="173">
        <v>0</v>
      </c>
      <c r="S621" s="173">
        <v>9015</v>
      </c>
      <c r="T621" s="173">
        <v>54062</v>
      </c>
      <c r="U621" s="173">
        <v>133806</v>
      </c>
      <c r="V621" s="173">
        <v>190427</v>
      </c>
      <c r="W621" s="173">
        <v>251234</v>
      </c>
      <c r="BP621"/>
      <c r="BQ621"/>
    </row>
    <row r="622" spans="1:69" hidden="1" outlineLevel="1">
      <c r="E622" s="133" t="s">
        <v>188</v>
      </c>
      <c r="K622"/>
      <c r="L622" s="173">
        <v>0</v>
      </c>
      <c r="M622" s="173">
        <v>0</v>
      </c>
      <c r="N622" s="173">
        <v>0</v>
      </c>
      <c r="O622" s="173">
        <v>0</v>
      </c>
      <c r="P622" s="173">
        <v>0</v>
      </c>
      <c r="Q622" s="173">
        <v>0</v>
      </c>
      <c r="R622" s="173">
        <v>0</v>
      </c>
      <c r="S622" s="173">
        <v>0</v>
      </c>
      <c r="T622" s="173">
        <v>0</v>
      </c>
      <c r="U622" s="173">
        <v>734</v>
      </c>
      <c r="V622" s="173">
        <v>1292</v>
      </c>
      <c r="W622" s="173">
        <v>2001</v>
      </c>
      <c r="BP622"/>
      <c r="BQ622"/>
    </row>
    <row r="623" spans="1:69" hidden="1" outlineLevel="1">
      <c r="E623" s="133" t="s">
        <v>189</v>
      </c>
      <c r="K623"/>
      <c r="L623" s="173">
        <v>0</v>
      </c>
      <c r="M623" s="173">
        <v>0</v>
      </c>
      <c r="N623" s="173">
        <v>0</v>
      </c>
      <c r="O623" s="173">
        <v>0</v>
      </c>
      <c r="P623" s="173">
        <v>0</v>
      </c>
      <c r="Q623" s="173">
        <v>0</v>
      </c>
      <c r="R623" s="173">
        <v>0</v>
      </c>
      <c r="S623" s="173">
        <v>0</v>
      </c>
      <c r="T623" s="173">
        <v>21</v>
      </c>
      <c r="U623" s="173">
        <v>112</v>
      </c>
      <c r="V623" s="173">
        <v>185</v>
      </c>
      <c r="W623" s="173">
        <v>93</v>
      </c>
      <c r="BP623"/>
      <c r="BQ623"/>
    </row>
    <row r="624" spans="1:69" hidden="1" outlineLevel="1">
      <c r="E624" s="133" t="s">
        <v>190</v>
      </c>
      <c r="K624"/>
      <c r="L624" s="173">
        <v>0</v>
      </c>
      <c r="M624" s="173">
        <v>0</v>
      </c>
      <c r="N624" s="173">
        <v>0</v>
      </c>
      <c r="O624" s="173">
        <v>0</v>
      </c>
      <c r="P624" s="173">
        <v>0</v>
      </c>
      <c r="Q624" s="173">
        <v>0</v>
      </c>
      <c r="R624" s="173">
        <v>0</v>
      </c>
      <c r="S624" s="173">
        <v>648</v>
      </c>
      <c r="T624" s="173">
        <v>133602</v>
      </c>
      <c r="U624" s="173">
        <v>334300</v>
      </c>
      <c r="V624" s="173">
        <v>565500</v>
      </c>
      <c r="W624" s="173">
        <v>745297</v>
      </c>
      <c r="BP624"/>
      <c r="BQ624"/>
    </row>
    <row r="625" spans="5:69" hidden="1" outlineLevel="1">
      <c r="E625" s="133" t="s">
        <v>191</v>
      </c>
      <c r="K625"/>
      <c r="L625" s="173">
        <v>0</v>
      </c>
      <c r="M625" s="173">
        <v>0</v>
      </c>
      <c r="N625" s="173">
        <v>0</v>
      </c>
      <c r="O625" s="173">
        <v>0</v>
      </c>
      <c r="P625" s="173">
        <v>0</v>
      </c>
      <c r="Q625" s="173">
        <v>0</v>
      </c>
      <c r="R625" s="173">
        <v>0</v>
      </c>
      <c r="S625" s="173">
        <v>0</v>
      </c>
      <c r="T625" s="173">
        <v>0</v>
      </c>
      <c r="U625" s="173">
        <v>0</v>
      </c>
      <c r="V625" s="173">
        <v>0</v>
      </c>
      <c r="W625" s="173">
        <v>0</v>
      </c>
      <c r="BP625"/>
      <c r="BQ625"/>
    </row>
    <row r="626" spans="5:69" hidden="1" outlineLevel="1">
      <c r="E626" s="133" t="s">
        <v>192</v>
      </c>
      <c r="K626"/>
      <c r="L626" s="173">
        <v>8867</v>
      </c>
      <c r="M626" s="173">
        <v>7855</v>
      </c>
      <c r="N626" s="173">
        <v>7864</v>
      </c>
      <c r="O626" s="173">
        <v>7053</v>
      </c>
      <c r="P626" s="173">
        <v>6808</v>
      </c>
      <c r="Q626" s="173">
        <v>6570</v>
      </c>
      <c r="R626" s="173">
        <v>6332</v>
      </c>
      <c r="S626" s="173">
        <v>0</v>
      </c>
      <c r="T626" s="173">
        <v>1867</v>
      </c>
      <c r="U626" s="173">
        <v>5009</v>
      </c>
      <c r="V626" s="173">
        <v>5847</v>
      </c>
      <c r="W626" s="173">
        <v>34622</v>
      </c>
      <c r="BP626"/>
      <c r="BQ626"/>
    </row>
    <row r="627" spans="5:69" hidden="1" outlineLevel="1">
      <c r="E627" s="133" t="s">
        <v>193</v>
      </c>
      <c r="K627"/>
      <c r="L627" s="173">
        <v>0</v>
      </c>
      <c r="M627" s="173">
        <v>0</v>
      </c>
      <c r="N627" s="173">
        <v>0</v>
      </c>
      <c r="O627" s="173">
        <v>0</v>
      </c>
      <c r="P627" s="173">
        <v>0</v>
      </c>
      <c r="Q627" s="173">
        <v>0</v>
      </c>
      <c r="R627" s="173">
        <v>0</v>
      </c>
      <c r="S627" s="173">
        <v>0</v>
      </c>
      <c r="T627" s="173">
        <v>230</v>
      </c>
      <c r="U627" s="173">
        <v>495</v>
      </c>
      <c r="V627" s="173">
        <v>851</v>
      </c>
      <c r="W627" s="173">
        <v>1594</v>
      </c>
      <c r="BP627"/>
      <c r="BQ627"/>
    </row>
    <row r="628" spans="5:69" hidden="1" outlineLevel="1">
      <c r="E628" s="133" t="s">
        <v>194</v>
      </c>
      <c r="K628"/>
      <c r="L628" s="173">
        <v>0</v>
      </c>
      <c r="M628" s="173">
        <v>0</v>
      </c>
      <c r="N628" s="173">
        <v>0</v>
      </c>
      <c r="O628" s="173">
        <v>0</v>
      </c>
      <c r="P628" s="173">
        <v>0</v>
      </c>
      <c r="Q628" s="173">
        <v>0</v>
      </c>
      <c r="R628" s="173">
        <v>0</v>
      </c>
      <c r="S628" s="173">
        <v>2351</v>
      </c>
      <c r="T628" s="173">
        <v>3650</v>
      </c>
      <c r="U628" s="173">
        <v>3247</v>
      </c>
      <c r="V628" s="173">
        <v>355</v>
      </c>
      <c r="W628" s="173">
        <v>30</v>
      </c>
      <c r="BP628"/>
      <c r="BQ628"/>
    </row>
    <row r="629" spans="5:69" hidden="1" outlineLevel="1">
      <c r="E629" s="133" t="s">
        <v>195</v>
      </c>
      <c r="K629"/>
      <c r="L629" s="173">
        <v>9292</v>
      </c>
      <c r="M629" s="173">
        <v>55008</v>
      </c>
      <c r="N629" s="173">
        <v>98311</v>
      </c>
      <c r="O629" s="173">
        <v>106196</v>
      </c>
      <c r="P629" s="173">
        <v>125934</v>
      </c>
      <c r="Q629" s="173">
        <v>154233</v>
      </c>
      <c r="R629" s="173">
        <v>209581</v>
      </c>
      <c r="S629" s="173">
        <v>258175</v>
      </c>
      <c r="T629" s="173">
        <v>238297</v>
      </c>
      <c r="U629" s="173">
        <v>227409</v>
      </c>
      <c r="V629" s="173">
        <v>239094</v>
      </c>
      <c r="W629" s="173">
        <v>235177</v>
      </c>
      <c r="BP629"/>
      <c r="BQ629"/>
    </row>
    <row r="630" spans="5:69" hidden="1" outlineLevel="1">
      <c r="E630" s="133" t="s">
        <v>196</v>
      </c>
      <c r="K630"/>
      <c r="L630" s="173">
        <v>0</v>
      </c>
      <c r="M630" s="173">
        <v>0</v>
      </c>
      <c r="N630" s="173">
        <v>0</v>
      </c>
      <c r="O630" s="173">
        <v>0</v>
      </c>
      <c r="P630" s="173">
        <v>0</v>
      </c>
      <c r="Q630" s="173">
        <v>0</v>
      </c>
      <c r="R630" s="173">
        <v>0</v>
      </c>
      <c r="S630" s="173">
        <v>0</v>
      </c>
      <c r="T630" s="173">
        <v>0</v>
      </c>
      <c r="U630" s="173">
        <v>0</v>
      </c>
      <c r="V630" s="173">
        <v>0</v>
      </c>
      <c r="W630" s="173">
        <v>0</v>
      </c>
      <c r="BP630"/>
      <c r="BQ630"/>
    </row>
    <row r="631" spans="5:69" hidden="1" outlineLevel="1">
      <c r="E631" s="133" t="s">
        <v>197</v>
      </c>
      <c r="K631"/>
      <c r="L631" s="173">
        <v>0</v>
      </c>
      <c r="M631" s="173">
        <v>0</v>
      </c>
      <c r="N631" s="173">
        <v>0</v>
      </c>
      <c r="O631" s="173">
        <v>0</v>
      </c>
      <c r="P631" s="173">
        <v>0</v>
      </c>
      <c r="Q631" s="173">
        <v>0</v>
      </c>
      <c r="R631" s="173">
        <v>0</v>
      </c>
      <c r="S631" s="173">
        <v>0</v>
      </c>
      <c r="T631" s="173">
        <v>270277</v>
      </c>
      <c r="U631" s="173">
        <v>406337</v>
      </c>
      <c r="V631" s="173">
        <v>454549</v>
      </c>
      <c r="W631" s="173">
        <v>482744</v>
      </c>
      <c r="BP631"/>
      <c r="BQ631"/>
    </row>
    <row r="632" spans="5:69" hidden="1" outlineLevel="1">
      <c r="E632" s="133" t="s">
        <v>198</v>
      </c>
      <c r="K632"/>
      <c r="L632" s="173">
        <v>0</v>
      </c>
      <c r="M632" s="173">
        <v>0</v>
      </c>
      <c r="N632" s="173">
        <v>0</v>
      </c>
      <c r="O632" s="173">
        <v>0</v>
      </c>
      <c r="P632" s="173">
        <v>0</v>
      </c>
      <c r="Q632" s="173">
        <v>0</v>
      </c>
      <c r="R632" s="173">
        <v>0</v>
      </c>
      <c r="S632" s="173">
        <v>0</v>
      </c>
      <c r="T632" s="173">
        <v>0</v>
      </c>
      <c r="U632" s="173">
        <v>0</v>
      </c>
      <c r="V632" s="173">
        <v>0</v>
      </c>
      <c r="W632" s="173">
        <v>0</v>
      </c>
      <c r="BP632"/>
      <c r="BQ632"/>
    </row>
    <row r="633" spans="5:69" hidden="1" outlineLevel="1">
      <c r="E633" s="133" t="s">
        <v>199</v>
      </c>
      <c r="K633"/>
      <c r="L633" s="173">
        <v>0</v>
      </c>
      <c r="M633" s="173">
        <v>0</v>
      </c>
      <c r="N633" s="173">
        <v>0</v>
      </c>
      <c r="O633" s="173">
        <v>0</v>
      </c>
      <c r="P633" s="173">
        <v>0</v>
      </c>
      <c r="Q633" s="173">
        <v>0</v>
      </c>
      <c r="R633" s="173">
        <v>0</v>
      </c>
      <c r="S633" s="173">
        <v>0</v>
      </c>
      <c r="T633" s="173">
        <v>0</v>
      </c>
      <c r="U633" s="173">
        <v>0</v>
      </c>
      <c r="V633" s="173">
        <v>0</v>
      </c>
      <c r="W633" s="173">
        <v>0</v>
      </c>
      <c r="BP633"/>
      <c r="BQ633"/>
    </row>
    <row r="634" spans="5:69" hidden="1" outlineLevel="1">
      <c r="E634" s="133" t="s">
        <v>200</v>
      </c>
      <c r="K634"/>
      <c r="L634" s="173">
        <v>1496</v>
      </c>
      <c r="M634" s="173">
        <v>1496</v>
      </c>
      <c r="N634" s="173">
        <v>0</v>
      </c>
      <c r="O634" s="173">
        <v>0</v>
      </c>
      <c r="P634" s="173">
        <v>0</v>
      </c>
      <c r="Q634" s="173">
        <v>0</v>
      </c>
      <c r="R634" s="173">
        <v>0</v>
      </c>
      <c r="S634" s="173">
        <v>0</v>
      </c>
      <c r="T634" s="173">
        <v>0</v>
      </c>
      <c r="U634" s="173">
        <v>0</v>
      </c>
      <c r="V634" s="173">
        <v>0</v>
      </c>
      <c r="W634" s="173">
        <v>0</v>
      </c>
      <c r="BP634"/>
      <c r="BQ634"/>
    </row>
    <row r="635" spans="5:69" hidden="1" outlineLevel="1">
      <c r="E635" s="133" t="s">
        <v>201</v>
      </c>
      <c r="K635"/>
      <c r="L635" s="173">
        <v>8867</v>
      </c>
      <c r="M635" s="173">
        <v>7855</v>
      </c>
      <c r="N635" s="173">
        <v>7864</v>
      </c>
      <c r="O635" s="173">
        <v>7053</v>
      </c>
      <c r="P635" s="173">
        <v>6808</v>
      </c>
      <c r="Q635" s="173">
        <v>6570</v>
      </c>
      <c r="R635" s="173">
        <v>6332</v>
      </c>
      <c r="S635" s="173">
        <v>0</v>
      </c>
      <c r="T635" s="173">
        <v>0</v>
      </c>
      <c r="U635" s="173">
        <v>0</v>
      </c>
      <c r="V635" s="173">
        <v>0</v>
      </c>
      <c r="W635" s="173">
        <v>0</v>
      </c>
      <c r="BP635"/>
      <c r="BQ635"/>
    </row>
    <row r="636" spans="5:69" hidden="1" outlineLevel="1">
      <c r="E636" s="133" t="s">
        <v>202</v>
      </c>
      <c r="K636"/>
      <c r="L636" s="173">
        <v>0</v>
      </c>
      <c r="M636" s="173">
        <v>0</v>
      </c>
      <c r="N636" s="173">
        <v>0</v>
      </c>
      <c r="O636" s="173">
        <v>0</v>
      </c>
      <c r="P636" s="173">
        <v>0</v>
      </c>
      <c r="Q636" s="173">
        <v>0</v>
      </c>
      <c r="R636" s="173">
        <v>0</v>
      </c>
      <c r="S636" s="173">
        <v>0</v>
      </c>
      <c r="T636" s="173">
        <v>0</v>
      </c>
      <c r="U636" s="173">
        <v>0</v>
      </c>
      <c r="V636" s="173">
        <v>624</v>
      </c>
      <c r="W636" s="173">
        <v>624</v>
      </c>
      <c r="BP636"/>
      <c r="BQ636"/>
    </row>
    <row r="637" spans="5:69" hidden="1" outlineLevel="1">
      <c r="E637" s="133" t="s">
        <v>499</v>
      </c>
      <c r="K637"/>
      <c r="L637" s="173">
        <v>0</v>
      </c>
      <c r="M637" s="173">
        <v>0</v>
      </c>
      <c r="N637" s="173">
        <v>0</v>
      </c>
      <c r="O637" s="173">
        <v>0</v>
      </c>
      <c r="P637" s="173">
        <v>0</v>
      </c>
      <c r="Q637" s="173">
        <v>0</v>
      </c>
      <c r="R637" s="173">
        <v>0</v>
      </c>
      <c r="S637" s="173">
        <v>0</v>
      </c>
      <c r="T637" s="173">
        <v>0</v>
      </c>
      <c r="U637" s="173">
        <v>75779</v>
      </c>
      <c r="V637" s="173">
        <v>106129</v>
      </c>
      <c r="W637" s="173">
        <v>132360</v>
      </c>
      <c r="BP637"/>
      <c r="BQ637"/>
    </row>
    <row r="638" spans="5:69" hidden="1" outlineLevel="1">
      <c r="E638" s="133" t="s">
        <v>653</v>
      </c>
      <c r="K638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>
        <v>34509</v>
      </c>
      <c r="BP638"/>
      <c r="BQ638"/>
    </row>
    <row r="639" spans="5:69" hidden="1" outlineLevel="1">
      <c r="E639" s="133" t="s">
        <v>654</v>
      </c>
      <c r="K639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>
        <v>1000</v>
      </c>
      <c r="BP639"/>
      <c r="BQ639"/>
    </row>
    <row r="640" spans="5:69" hidden="1" outlineLevel="1">
      <c r="E640" s="133" t="s">
        <v>203</v>
      </c>
      <c r="K640"/>
      <c r="L640" s="173">
        <v>8513318</v>
      </c>
      <c r="M640" s="173">
        <v>9424287</v>
      </c>
      <c r="N640" s="173">
        <v>10333378</v>
      </c>
      <c r="O640" s="173">
        <v>11397797</v>
      </c>
      <c r="P640" s="173">
        <v>12709521</v>
      </c>
      <c r="Q640" s="173">
        <v>13700760</v>
      </c>
      <c r="R640" s="173">
        <v>13654612</v>
      </c>
      <c r="S640" s="173">
        <v>13350996</v>
      </c>
      <c r="T640" s="173">
        <v>13135033</v>
      </c>
      <c r="U640" s="173">
        <v>11703025</v>
      </c>
      <c r="V640" s="173">
        <v>11458390</v>
      </c>
      <c r="W640" s="173">
        <v>10861079</v>
      </c>
      <c r="BP640"/>
      <c r="BQ640"/>
    </row>
    <row r="641" spans="5:69" hidden="1" outlineLevel="1">
      <c r="E641" s="133" t="s">
        <v>204</v>
      </c>
      <c r="K641"/>
      <c r="L641" s="173">
        <v>356794</v>
      </c>
      <c r="M641" s="173">
        <v>405283</v>
      </c>
      <c r="N641" s="173">
        <v>450731</v>
      </c>
      <c r="O641" s="173">
        <v>492526</v>
      </c>
      <c r="P641" s="173">
        <v>540421</v>
      </c>
      <c r="Q641" s="173">
        <v>577737</v>
      </c>
      <c r="R641" s="173">
        <v>534999</v>
      </c>
      <c r="S641" s="173">
        <v>508935</v>
      </c>
      <c r="T641" s="173">
        <v>483862</v>
      </c>
      <c r="U641" s="173">
        <v>400069</v>
      </c>
      <c r="V641" s="173">
        <v>379330</v>
      </c>
      <c r="W641" s="173">
        <v>350071</v>
      </c>
      <c r="BP641"/>
      <c r="BQ641"/>
    </row>
    <row r="642" spans="5:69" ht="12" hidden="1" customHeight="1" outlineLevel="1">
      <c r="E642" s="134" t="s">
        <v>205</v>
      </c>
      <c r="G642" s="117" t="s">
        <v>498</v>
      </c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</row>
    <row r="643" spans="5:69" hidden="1" outlineLevel="1">
      <c r="E643" s="132" t="s">
        <v>180</v>
      </c>
      <c r="K643"/>
      <c r="L643" s="173">
        <v>0</v>
      </c>
      <c r="M643" s="173">
        <v>9033</v>
      </c>
      <c r="N643" s="173">
        <v>19518</v>
      </c>
      <c r="O643" s="173">
        <v>30747</v>
      </c>
      <c r="P643" s="173">
        <v>47774</v>
      </c>
      <c r="Q643" s="173">
        <v>54341</v>
      </c>
      <c r="R643" s="173">
        <v>79468</v>
      </c>
      <c r="S643" s="173">
        <v>87153</v>
      </c>
      <c r="T643" s="173">
        <v>101005</v>
      </c>
      <c r="U643" s="173">
        <v>97394</v>
      </c>
      <c r="V643" s="173">
        <v>101823</v>
      </c>
      <c r="W643" s="173">
        <v>89670</v>
      </c>
      <c r="BP643"/>
      <c r="BQ643"/>
    </row>
    <row r="644" spans="5:69" hidden="1" outlineLevel="1">
      <c r="E644" s="132" t="s">
        <v>181</v>
      </c>
      <c r="K644"/>
      <c r="L644" s="173">
        <v>0</v>
      </c>
      <c r="M644" s="173">
        <v>9459</v>
      </c>
      <c r="N644" s="173">
        <v>75228</v>
      </c>
      <c r="O644" s="173">
        <v>113791</v>
      </c>
      <c r="P644" s="173">
        <v>213055</v>
      </c>
      <c r="Q644" s="173">
        <v>238898</v>
      </c>
      <c r="R644" s="173">
        <v>426358</v>
      </c>
      <c r="S644" s="173">
        <v>390279</v>
      </c>
      <c r="T644" s="173">
        <v>389030</v>
      </c>
      <c r="U644" s="173">
        <v>379443</v>
      </c>
      <c r="V644" s="173">
        <v>377891</v>
      </c>
      <c r="W644" s="173">
        <v>486203</v>
      </c>
      <c r="BP644"/>
      <c r="BQ644"/>
    </row>
    <row r="645" spans="5:69" hidden="1" outlineLevel="1">
      <c r="E645" s="132" t="s">
        <v>182</v>
      </c>
      <c r="K645"/>
      <c r="L645" s="173">
        <v>78635</v>
      </c>
      <c r="M645" s="173">
        <v>121021</v>
      </c>
      <c r="N645" s="173">
        <v>116406</v>
      </c>
      <c r="O645" s="173">
        <v>132425</v>
      </c>
      <c r="P645" s="173">
        <v>177622</v>
      </c>
      <c r="Q645" s="173">
        <v>228049</v>
      </c>
      <c r="R645" s="173">
        <v>268633</v>
      </c>
      <c r="S645" s="173">
        <v>282681</v>
      </c>
      <c r="T645" s="173">
        <v>299361</v>
      </c>
      <c r="U645" s="173">
        <v>300053</v>
      </c>
      <c r="V645" s="173">
        <v>303473</v>
      </c>
      <c r="W645" s="173">
        <v>307409</v>
      </c>
      <c r="BP645"/>
      <c r="BQ645"/>
    </row>
    <row r="646" spans="5:69" hidden="1" outlineLevel="1">
      <c r="E646" s="132" t="s">
        <v>183</v>
      </c>
      <c r="K646"/>
      <c r="L646" s="173">
        <v>0</v>
      </c>
      <c r="M646" s="173">
        <v>0</v>
      </c>
      <c r="N646" s="173">
        <v>0</v>
      </c>
      <c r="O646" s="173">
        <v>0</v>
      </c>
      <c r="P646" s="173">
        <v>0</v>
      </c>
      <c r="Q646" s="173">
        <v>0</v>
      </c>
      <c r="R646" s="173">
        <v>0</v>
      </c>
      <c r="S646" s="173">
        <v>331485</v>
      </c>
      <c r="T646" s="173">
        <v>418560</v>
      </c>
      <c r="U646" s="173">
        <v>504922</v>
      </c>
      <c r="V646" s="173">
        <v>594367</v>
      </c>
      <c r="W646" s="173">
        <v>696134</v>
      </c>
      <c r="BP646"/>
      <c r="BQ646"/>
    </row>
    <row r="647" spans="5:69" hidden="1" outlineLevel="1">
      <c r="E647" s="133" t="s">
        <v>184</v>
      </c>
      <c r="K647"/>
      <c r="L647" s="173">
        <v>0</v>
      </c>
      <c r="M647" s="173">
        <v>0</v>
      </c>
      <c r="N647" s="173">
        <v>0</v>
      </c>
      <c r="O647" s="173">
        <v>0</v>
      </c>
      <c r="P647" s="173">
        <v>0</v>
      </c>
      <c r="Q647" s="173">
        <v>0</v>
      </c>
      <c r="R647" s="173">
        <v>0</v>
      </c>
      <c r="S647" s="173">
        <v>0</v>
      </c>
      <c r="T647" s="173">
        <v>0</v>
      </c>
      <c r="U647" s="173">
        <v>445</v>
      </c>
      <c r="V647" s="173">
        <v>1509</v>
      </c>
      <c r="W647" s="173">
        <v>9303</v>
      </c>
      <c r="BP647"/>
      <c r="BQ647"/>
    </row>
    <row r="648" spans="5:69" hidden="1" outlineLevel="1">
      <c r="E648" s="133" t="s">
        <v>185</v>
      </c>
      <c r="K648"/>
      <c r="L648" s="173">
        <v>0</v>
      </c>
      <c r="M648" s="173">
        <v>0</v>
      </c>
      <c r="N648" s="173">
        <v>0</v>
      </c>
      <c r="O648" s="173">
        <v>0</v>
      </c>
      <c r="P648" s="173">
        <v>0</v>
      </c>
      <c r="Q648" s="173">
        <v>0</v>
      </c>
      <c r="R648" s="173">
        <v>0</v>
      </c>
      <c r="S648" s="173">
        <v>0</v>
      </c>
      <c r="T648" s="173">
        <v>56</v>
      </c>
      <c r="U648" s="173">
        <v>978</v>
      </c>
      <c r="V648" s="173">
        <v>4137</v>
      </c>
      <c r="W648" s="173">
        <v>6957</v>
      </c>
      <c r="BP648"/>
      <c r="BQ648"/>
    </row>
    <row r="649" spans="5:69" hidden="1" outlineLevel="1">
      <c r="E649" s="133" t="s">
        <v>186</v>
      </c>
      <c r="K649"/>
      <c r="L649" s="173">
        <v>0</v>
      </c>
      <c r="M649" s="173">
        <v>0</v>
      </c>
      <c r="N649" s="173">
        <v>0</v>
      </c>
      <c r="O649" s="173">
        <v>0</v>
      </c>
      <c r="P649" s="173">
        <v>0</v>
      </c>
      <c r="Q649" s="173">
        <v>0</v>
      </c>
      <c r="R649" s="173">
        <v>0</v>
      </c>
      <c r="S649" s="173">
        <v>0</v>
      </c>
      <c r="T649" s="173">
        <v>0</v>
      </c>
      <c r="U649" s="173">
        <v>0</v>
      </c>
      <c r="V649" s="173">
        <v>0</v>
      </c>
      <c r="W649" s="173">
        <v>0</v>
      </c>
      <c r="BP649"/>
      <c r="BQ649"/>
    </row>
    <row r="650" spans="5:69" hidden="1" outlineLevel="1">
      <c r="E650" s="133" t="s">
        <v>187</v>
      </c>
      <c r="K650"/>
      <c r="L650" s="173">
        <v>0</v>
      </c>
      <c r="M650" s="173">
        <v>0</v>
      </c>
      <c r="N650" s="173">
        <v>0</v>
      </c>
      <c r="O650" s="173">
        <v>0</v>
      </c>
      <c r="P650" s="173">
        <v>0</v>
      </c>
      <c r="Q650" s="173">
        <v>0</v>
      </c>
      <c r="R650" s="173">
        <v>0</v>
      </c>
      <c r="S650" s="173">
        <v>0</v>
      </c>
      <c r="T650" s="173">
        <v>6</v>
      </c>
      <c r="U650" s="173">
        <v>23</v>
      </c>
      <c r="V650" s="173">
        <v>14</v>
      </c>
      <c r="W650" s="173">
        <v>106</v>
      </c>
      <c r="BP650"/>
      <c r="BQ650"/>
    </row>
    <row r="651" spans="5:69" hidden="1" outlineLevel="1">
      <c r="E651" s="133" t="s">
        <v>188</v>
      </c>
      <c r="K651"/>
      <c r="L651" s="173">
        <v>0</v>
      </c>
      <c r="M651" s="173">
        <v>0</v>
      </c>
      <c r="N651" s="173">
        <v>0</v>
      </c>
      <c r="O651" s="173">
        <v>0</v>
      </c>
      <c r="P651" s="173">
        <v>0</v>
      </c>
      <c r="Q651" s="173">
        <v>0</v>
      </c>
      <c r="R651" s="173">
        <v>0</v>
      </c>
      <c r="S651" s="173">
        <v>0</v>
      </c>
      <c r="T651" s="173">
        <v>0</v>
      </c>
      <c r="U651" s="173">
        <v>0</v>
      </c>
      <c r="V651" s="173">
        <v>0</v>
      </c>
      <c r="W651" s="173">
        <v>0</v>
      </c>
      <c r="BP651"/>
      <c r="BQ651"/>
    </row>
    <row r="652" spans="5:69" hidden="1" outlineLevel="1">
      <c r="E652" s="133" t="s">
        <v>189</v>
      </c>
      <c r="K652"/>
      <c r="L652" s="173">
        <v>0</v>
      </c>
      <c r="M652" s="173">
        <v>0</v>
      </c>
      <c r="N652" s="173">
        <v>0</v>
      </c>
      <c r="O652" s="173">
        <v>0</v>
      </c>
      <c r="P652" s="173">
        <v>0</v>
      </c>
      <c r="Q652" s="173">
        <v>0</v>
      </c>
      <c r="R652" s="173">
        <v>0</v>
      </c>
      <c r="S652" s="173">
        <v>0</v>
      </c>
      <c r="T652" s="173">
        <v>20</v>
      </c>
      <c r="U652" s="173">
        <v>217</v>
      </c>
      <c r="V652" s="173">
        <v>359</v>
      </c>
      <c r="W652" s="173">
        <v>527</v>
      </c>
      <c r="BP652"/>
      <c r="BQ652"/>
    </row>
    <row r="653" spans="5:69" hidden="1" outlineLevel="1">
      <c r="E653" s="133" t="s">
        <v>190</v>
      </c>
      <c r="K653"/>
      <c r="L653" s="173">
        <v>0</v>
      </c>
      <c r="M653" s="173">
        <v>0</v>
      </c>
      <c r="N653" s="173">
        <v>0</v>
      </c>
      <c r="O653" s="173">
        <v>0</v>
      </c>
      <c r="P653" s="173">
        <v>0</v>
      </c>
      <c r="Q653" s="173">
        <v>0</v>
      </c>
      <c r="R653" s="173">
        <v>0</v>
      </c>
      <c r="S653" s="173">
        <v>0</v>
      </c>
      <c r="T653" s="173">
        <v>0</v>
      </c>
      <c r="U653" s="173">
        <v>0</v>
      </c>
      <c r="V653" s="173">
        <v>0</v>
      </c>
      <c r="W653" s="173">
        <v>0</v>
      </c>
      <c r="BP653"/>
      <c r="BQ653"/>
    </row>
    <row r="654" spans="5:69" hidden="1" outlineLevel="1">
      <c r="E654" s="133" t="s">
        <v>191</v>
      </c>
      <c r="K654"/>
      <c r="L654" s="173">
        <v>0</v>
      </c>
      <c r="M654" s="173">
        <v>0</v>
      </c>
      <c r="N654" s="173">
        <v>0</v>
      </c>
      <c r="O654" s="173">
        <v>0</v>
      </c>
      <c r="P654" s="173">
        <v>0</v>
      </c>
      <c r="Q654" s="173">
        <v>0</v>
      </c>
      <c r="R654" s="173">
        <v>0</v>
      </c>
      <c r="S654" s="173">
        <v>0</v>
      </c>
      <c r="T654" s="173">
        <v>348</v>
      </c>
      <c r="U654" s="173">
        <v>687</v>
      </c>
      <c r="V654" s="173">
        <v>964</v>
      </c>
      <c r="W654" s="173">
        <v>1042</v>
      </c>
      <c r="BP654"/>
      <c r="BQ654"/>
    </row>
    <row r="655" spans="5:69" hidden="1" outlineLevel="1">
      <c r="E655" s="133" t="s">
        <v>192</v>
      </c>
      <c r="K655"/>
      <c r="L655" s="173">
        <v>0</v>
      </c>
      <c r="M655" s="173">
        <v>0</v>
      </c>
      <c r="N655" s="173">
        <v>0</v>
      </c>
      <c r="O655" s="173">
        <v>0</v>
      </c>
      <c r="P655" s="173">
        <v>0</v>
      </c>
      <c r="Q655" s="173">
        <v>0</v>
      </c>
      <c r="R655" s="173">
        <v>0</v>
      </c>
      <c r="S655" s="173">
        <v>0</v>
      </c>
      <c r="T655" s="173">
        <v>595</v>
      </c>
      <c r="U655" s="173">
        <v>3458</v>
      </c>
      <c r="V655" s="173">
        <v>18812</v>
      </c>
      <c r="W655" s="173">
        <v>29604</v>
      </c>
      <c r="BP655"/>
      <c r="BQ655"/>
    </row>
    <row r="656" spans="5:69" hidden="1" outlineLevel="1">
      <c r="E656" s="133" t="s">
        <v>193</v>
      </c>
      <c r="K656"/>
      <c r="L656" s="173">
        <v>0</v>
      </c>
      <c r="M656" s="173">
        <v>0</v>
      </c>
      <c r="N656" s="173">
        <v>0</v>
      </c>
      <c r="O656" s="173">
        <v>0</v>
      </c>
      <c r="P656" s="173">
        <v>0</v>
      </c>
      <c r="Q656" s="173">
        <v>0</v>
      </c>
      <c r="R656" s="173">
        <v>0</v>
      </c>
      <c r="S656" s="173">
        <v>0</v>
      </c>
      <c r="T656" s="173">
        <v>0</v>
      </c>
      <c r="U656" s="173">
        <v>0</v>
      </c>
      <c r="V656" s="173">
        <v>0</v>
      </c>
      <c r="W656" s="173">
        <v>18</v>
      </c>
      <c r="BP656"/>
      <c r="BQ656"/>
    </row>
    <row r="657" spans="5:69" hidden="1" outlineLevel="1">
      <c r="E657" s="133" t="s">
        <v>194</v>
      </c>
      <c r="K657"/>
      <c r="L657" s="173">
        <v>0</v>
      </c>
      <c r="M657" s="173">
        <v>0</v>
      </c>
      <c r="N657" s="173">
        <v>0</v>
      </c>
      <c r="O657" s="173">
        <v>0</v>
      </c>
      <c r="P657" s="173">
        <v>0</v>
      </c>
      <c r="Q657" s="173">
        <v>0</v>
      </c>
      <c r="R657" s="173">
        <v>0</v>
      </c>
      <c r="S657" s="173">
        <v>2863</v>
      </c>
      <c r="T657" s="173">
        <v>4238</v>
      </c>
      <c r="U657" s="173">
        <v>5131</v>
      </c>
      <c r="V657" s="173">
        <v>5029</v>
      </c>
      <c r="W657" s="173">
        <v>4494</v>
      </c>
      <c r="BP657"/>
      <c r="BQ657"/>
    </row>
    <row r="658" spans="5:69" hidden="1" outlineLevel="1">
      <c r="E658" s="133" t="s">
        <v>195</v>
      </c>
      <c r="K658"/>
      <c r="L658" s="173">
        <v>17618</v>
      </c>
      <c r="M658" s="173">
        <v>24238</v>
      </c>
      <c r="N658" s="173">
        <v>26118</v>
      </c>
      <c r="O658" s="173">
        <v>30705</v>
      </c>
      <c r="P658" s="173">
        <v>38469</v>
      </c>
      <c r="Q658" s="173">
        <v>52059</v>
      </c>
      <c r="R658" s="173">
        <v>62588</v>
      </c>
      <c r="S658" s="173">
        <v>80224</v>
      </c>
      <c r="T658" s="173">
        <v>182210</v>
      </c>
      <c r="U658" s="173">
        <v>186051</v>
      </c>
      <c r="V658" s="173">
        <v>178679</v>
      </c>
      <c r="W658" s="173">
        <v>174232</v>
      </c>
      <c r="BP658"/>
      <c r="BQ658"/>
    </row>
    <row r="659" spans="5:69" hidden="1" outlineLevel="1">
      <c r="E659" s="133" t="s">
        <v>196</v>
      </c>
      <c r="K659"/>
      <c r="L659" s="173">
        <v>2488</v>
      </c>
      <c r="M659" s="173">
        <v>5346</v>
      </c>
      <c r="N659" s="173">
        <v>6469</v>
      </c>
      <c r="O659" s="173">
        <v>9166</v>
      </c>
      <c r="P659" s="173">
        <v>15401</v>
      </c>
      <c r="Q659" s="173">
        <v>25480</v>
      </c>
      <c r="R659" s="173">
        <v>71696</v>
      </c>
      <c r="S659" s="173">
        <v>122851</v>
      </c>
      <c r="T659" s="173">
        <v>125213</v>
      </c>
      <c r="U659" s="173">
        <v>157863</v>
      </c>
      <c r="V659" s="173">
        <v>204643</v>
      </c>
      <c r="W659" s="173">
        <v>153457</v>
      </c>
      <c r="BP659"/>
      <c r="BQ659"/>
    </row>
    <row r="660" spans="5:69" hidden="1" outlineLevel="1">
      <c r="E660" s="133" t="s">
        <v>197</v>
      </c>
      <c r="K660"/>
      <c r="L660" s="173">
        <v>0</v>
      </c>
      <c r="M660" s="173">
        <v>0</v>
      </c>
      <c r="N660" s="173">
        <v>0</v>
      </c>
      <c r="O660" s="173">
        <v>0</v>
      </c>
      <c r="P660" s="173">
        <v>0</v>
      </c>
      <c r="Q660" s="173">
        <v>0</v>
      </c>
      <c r="R660" s="173">
        <v>0</v>
      </c>
      <c r="S660" s="173">
        <v>0</v>
      </c>
      <c r="T660" s="173">
        <v>6240</v>
      </c>
      <c r="U660" s="173">
        <v>8293</v>
      </c>
      <c r="V660" s="173">
        <v>9276</v>
      </c>
      <c r="W660" s="173">
        <v>9824</v>
      </c>
      <c r="BP660"/>
      <c r="BQ660"/>
    </row>
    <row r="661" spans="5:69" hidden="1" outlineLevel="1">
      <c r="E661" s="133" t="s">
        <v>198</v>
      </c>
      <c r="K661"/>
      <c r="L661" s="173">
        <v>0</v>
      </c>
      <c r="M661" s="173">
        <v>0</v>
      </c>
      <c r="N661" s="173">
        <v>0</v>
      </c>
      <c r="O661" s="173">
        <v>0</v>
      </c>
      <c r="P661" s="173">
        <v>0</v>
      </c>
      <c r="Q661" s="173">
        <v>0</v>
      </c>
      <c r="R661" s="173">
        <v>388</v>
      </c>
      <c r="S661" s="173">
        <v>7474</v>
      </c>
      <c r="T661" s="173">
        <v>0</v>
      </c>
      <c r="U661" s="173">
        <v>0</v>
      </c>
      <c r="V661" s="173">
        <v>0</v>
      </c>
      <c r="W661" s="173">
        <v>0</v>
      </c>
      <c r="BP661"/>
      <c r="BQ661"/>
    </row>
    <row r="662" spans="5:69" hidden="1" outlineLevel="1">
      <c r="E662" s="133" t="s">
        <v>199</v>
      </c>
      <c r="K662"/>
      <c r="L662" s="173">
        <v>0</v>
      </c>
      <c r="M662" s="173">
        <v>0</v>
      </c>
      <c r="N662" s="173">
        <v>0</v>
      </c>
      <c r="O662" s="173">
        <v>0</v>
      </c>
      <c r="P662" s="173">
        <v>0</v>
      </c>
      <c r="Q662" s="173">
        <v>0</v>
      </c>
      <c r="R662" s="173">
        <v>0</v>
      </c>
      <c r="S662" s="173">
        <v>0</v>
      </c>
      <c r="T662" s="173">
        <v>0</v>
      </c>
      <c r="U662" s="173">
        <v>3166</v>
      </c>
      <c r="V662" s="173">
        <v>3166</v>
      </c>
      <c r="W662" s="173">
        <v>3166</v>
      </c>
      <c r="BP662"/>
      <c r="BQ662"/>
    </row>
    <row r="663" spans="5:69" hidden="1" outlineLevel="1">
      <c r="E663" s="133" t="s">
        <v>200</v>
      </c>
      <c r="K663"/>
      <c r="L663" s="173">
        <v>0</v>
      </c>
      <c r="M663" s="173">
        <v>0</v>
      </c>
      <c r="N663" s="173">
        <v>0</v>
      </c>
      <c r="O663" s="173">
        <v>0</v>
      </c>
      <c r="P663" s="173">
        <v>0</v>
      </c>
      <c r="Q663" s="173">
        <v>0</v>
      </c>
      <c r="R663" s="173">
        <v>0</v>
      </c>
      <c r="S663" s="173">
        <v>0</v>
      </c>
      <c r="T663" s="173">
        <v>0</v>
      </c>
      <c r="U663" s="173">
        <v>0</v>
      </c>
      <c r="V663" s="173">
        <v>0</v>
      </c>
      <c r="W663" s="173">
        <v>0</v>
      </c>
      <c r="BP663"/>
      <c r="BQ663"/>
    </row>
    <row r="664" spans="5:69" hidden="1" outlineLevel="1">
      <c r="E664" s="133" t="s">
        <v>201</v>
      </c>
      <c r="K664"/>
      <c r="L664" s="173">
        <v>0</v>
      </c>
      <c r="M664" s="173">
        <v>0</v>
      </c>
      <c r="N664" s="173">
        <v>0</v>
      </c>
      <c r="O664" s="173">
        <v>0</v>
      </c>
      <c r="P664" s="173">
        <v>0</v>
      </c>
      <c r="Q664" s="173">
        <v>0</v>
      </c>
      <c r="R664" s="173">
        <v>0</v>
      </c>
      <c r="S664" s="173">
        <v>0</v>
      </c>
      <c r="T664" s="173">
        <v>0</v>
      </c>
      <c r="U664" s="173">
        <v>0</v>
      </c>
      <c r="V664" s="173">
        <v>0</v>
      </c>
      <c r="W664" s="173">
        <v>0</v>
      </c>
      <c r="BP664"/>
      <c r="BQ664"/>
    </row>
    <row r="665" spans="5:69" hidden="1" outlineLevel="1">
      <c r="E665" s="133" t="s">
        <v>202</v>
      </c>
      <c r="K665"/>
      <c r="L665" s="173">
        <v>0</v>
      </c>
      <c r="M665" s="173">
        <v>0</v>
      </c>
      <c r="N665" s="173">
        <v>0</v>
      </c>
      <c r="O665" s="173">
        <v>0</v>
      </c>
      <c r="P665" s="173">
        <v>0</v>
      </c>
      <c r="Q665" s="173">
        <v>0</v>
      </c>
      <c r="R665" s="173">
        <v>0</v>
      </c>
      <c r="S665" s="173">
        <v>0</v>
      </c>
      <c r="T665" s="173">
        <v>0</v>
      </c>
      <c r="U665" s="173">
        <v>0</v>
      </c>
      <c r="V665" s="173">
        <v>7587</v>
      </c>
      <c r="W665" s="173">
        <v>7587</v>
      </c>
      <c r="BP665"/>
      <c r="BQ665"/>
    </row>
    <row r="666" spans="5:69" hidden="1" outlineLevel="1">
      <c r="E666" s="133" t="s">
        <v>499</v>
      </c>
      <c r="K666"/>
      <c r="L666" s="173">
        <v>0</v>
      </c>
      <c r="M666" s="173">
        <v>0</v>
      </c>
      <c r="N666" s="173">
        <v>0</v>
      </c>
      <c r="O666" s="173">
        <v>0</v>
      </c>
      <c r="P666" s="173">
        <v>0</v>
      </c>
      <c r="Q666" s="173">
        <v>0</v>
      </c>
      <c r="R666" s="173">
        <v>0</v>
      </c>
      <c r="S666" s="173">
        <v>0</v>
      </c>
      <c r="T666" s="173">
        <v>0</v>
      </c>
      <c r="U666" s="173">
        <v>0</v>
      </c>
      <c r="V666" s="173">
        <v>0</v>
      </c>
      <c r="W666" s="173">
        <v>0</v>
      </c>
      <c r="BP666"/>
      <c r="BQ666"/>
    </row>
    <row r="667" spans="5:69" hidden="1" outlineLevel="1">
      <c r="E667" s="133" t="s">
        <v>653</v>
      </c>
      <c r="K667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>
        <v>709</v>
      </c>
      <c r="BP667"/>
      <c r="BQ667"/>
    </row>
    <row r="668" spans="5:69" hidden="1" outlineLevel="1">
      <c r="E668" s="133" t="s">
        <v>654</v>
      </c>
      <c r="K668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>
        <v>0</v>
      </c>
      <c r="BP668"/>
      <c r="BQ668"/>
    </row>
    <row r="669" spans="5:69" hidden="1" outlineLevel="1">
      <c r="E669" s="133" t="s">
        <v>203</v>
      </c>
      <c r="K669"/>
      <c r="L669" s="173">
        <v>3073950</v>
      </c>
      <c r="M669" s="173">
        <v>3398188</v>
      </c>
      <c r="N669" s="173">
        <v>3513090</v>
      </c>
      <c r="O669" s="173">
        <v>3636807</v>
      </c>
      <c r="P669" s="173">
        <v>3751764</v>
      </c>
      <c r="Q669" s="173">
        <v>3914196</v>
      </c>
      <c r="R669" s="173">
        <v>3875731</v>
      </c>
      <c r="S669" s="173">
        <v>3763858</v>
      </c>
      <c r="T669" s="173">
        <v>3810084</v>
      </c>
      <c r="U669" s="173">
        <v>3633743</v>
      </c>
      <c r="V669" s="173">
        <v>3609963</v>
      </c>
      <c r="W669" s="173">
        <v>3469162</v>
      </c>
      <c r="BP669"/>
      <c r="BQ669"/>
    </row>
    <row r="670" spans="5:69" hidden="1" outlineLevel="1">
      <c r="E670" s="133" t="s">
        <v>204</v>
      </c>
      <c r="K670"/>
      <c r="L670" s="173">
        <v>124931</v>
      </c>
      <c r="M670" s="173">
        <v>143821</v>
      </c>
      <c r="N670" s="173">
        <v>149237</v>
      </c>
      <c r="O670" s="173">
        <v>156134</v>
      </c>
      <c r="P670" s="173">
        <v>170572</v>
      </c>
      <c r="Q670" s="173">
        <v>181846</v>
      </c>
      <c r="R670" s="173">
        <v>185206</v>
      </c>
      <c r="S670" s="173">
        <v>176323</v>
      </c>
      <c r="T670" s="173">
        <v>160226</v>
      </c>
      <c r="U670" s="173">
        <v>145278</v>
      </c>
      <c r="V670" s="173">
        <v>143673</v>
      </c>
      <c r="W670" s="173">
        <v>133791</v>
      </c>
      <c r="BP670"/>
      <c r="BQ670"/>
    </row>
    <row r="671" spans="5:69" collapsed="1">
      <c r="G671" s="117"/>
    </row>
    <row r="672" spans="5:69">
      <c r="E672" s="74" t="s">
        <v>457</v>
      </c>
      <c r="G672" s="117"/>
      <c r="J672" s="53"/>
      <c r="P672" s="50"/>
    </row>
    <row r="673" spans="1:69">
      <c r="E673" s="63" t="s">
        <v>138</v>
      </c>
      <c r="G673" s="119" t="s">
        <v>177</v>
      </c>
      <c r="I673" t="s">
        <v>176</v>
      </c>
      <c r="J673" t="s">
        <v>118</v>
      </c>
      <c r="L673" s="179">
        <v>0</v>
      </c>
      <c r="M673" s="179">
        <v>5300</v>
      </c>
      <c r="N673" s="179">
        <v>78120</v>
      </c>
      <c r="O673" s="179">
        <v>213494</v>
      </c>
      <c r="P673" s="179">
        <v>695912</v>
      </c>
      <c r="Q673" s="179">
        <v>1198725</v>
      </c>
      <c r="R673" s="179">
        <v>1960557</v>
      </c>
      <c r="S673" s="179">
        <v>3150190</v>
      </c>
      <c r="T673" s="179">
        <v>5670890</v>
      </c>
      <c r="U673" s="179">
        <v>7328785</v>
      </c>
      <c r="V673" s="179">
        <v>8825569</v>
      </c>
      <c r="W673" s="173">
        <v>9342475</v>
      </c>
    </row>
    <row r="674" spans="1:69">
      <c r="E674" s="63" t="s">
        <v>139</v>
      </c>
      <c r="G674" s="119" t="s">
        <v>177</v>
      </c>
      <c r="I674" t="s">
        <v>176</v>
      </c>
      <c r="J674" t="s">
        <v>118</v>
      </c>
      <c r="L674" s="179">
        <v>8622</v>
      </c>
      <c r="M674" s="179">
        <v>64479</v>
      </c>
      <c r="N674" s="179">
        <v>124052</v>
      </c>
      <c r="O674" s="179">
        <v>180752</v>
      </c>
      <c r="P674" s="179">
        <v>326774</v>
      </c>
      <c r="Q674" s="179">
        <v>668874</v>
      </c>
      <c r="R674" s="179">
        <v>987802</v>
      </c>
      <c r="S674" s="179">
        <v>1236239</v>
      </c>
      <c r="T674" s="179">
        <v>1615688</v>
      </c>
      <c r="U674" s="179">
        <v>1850869</v>
      </c>
      <c r="V674" s="179">
        <v>2115102</v>
      </c>
      <c r="W674" s="173">
        <v>2272792</v>
      </c>
    </row>
    <row r="675" spans="1:69">
      <c r="E675" s="63" t="s">
        <v>213</v>
      </c>
      <c r="G675" s="119" t="s">
        <v>177</v>
      </c>
      <c r="I675" t="s">
        <v>176</v>
      </c>
      <c r="J675" t="s">
        <v>118</v>
      </c>
      <c r="L675" s="179">
        <v>103341</v>
      </c>
      <c r="M675" s="179">
        <v>41291</v>
      </c>
      <c r="N675" s="179">
        <v>29314</v>
      </c>
      <c r="O675" s="179">
        <v>34125</v>
      </c>
      <c r="P675" s="179">
        <v>34596</v>
      </c>
      <c r="Q675" s="179">
        <v>54753</v>
      </c>
      <c r="R675" s="179">
        <v>138785</v>
      </c>
      <c r="S675" s="179">
        <v>177844</v>
      </c>
      <c r="T675" s="179">
        <v>246346</v>
      </c>
      <c r="U675" s="179">
        <v>533304</v>
      </c>
      <c r="V675" s="179">
        <v>628995</v>
      </c>
      <c r="W675" s="173">
        <v>971203</v>
      </c>
    </row>
    <row r="676" spans="1:69">
      <c r="G676" s="117"/>
    </row>
    <row r="677" spans="1:69">
      <c r="E677" s="63" t="s">
        <v>138</v>
      </c>
      <c r="G677" s="119" t="s">
        <v>500</v>
      </c>
      <c r="I677" s="53" t="s">
        <v>176</v>
      </c>
      <c r="J677" t="s">
        <v>118</v>
      </c>
      <c r="S677" s="173">
        <v>3044567.7404510495</v>
      </c>
      <c r="T677" s="173">
        <v>5161077.5648075119</v>
      </c>
      <c r="U677" s="173">
        <v>6732208.6910382742</v>
      </c>
      <c r="V677" s="173">
        <v>7547587.844809996</v>
      </c>
      <c r="W677" s="173">
        <v>8339301.7788168034</v>
      </c>
      <c r="X677" s="173">
        <v>8990132.6770338137</v>
      </c>
      <c r="Y677" s="173">
        <v>9548167.6581782773</v>
      </c>
      <c r="Z677" s="173">
        <v>10011632.7331453</v>
      </c>
      <c r="AA677" s="173">
        <v>10404099.86933668</v>
      </c>
      <c r="AB677" s="173">
        <v>10748969.838057848</v>
      </c>
    </row>
    <row r="678" spans="1:69">
      <c r="E678" s="63" t="s">
        <v>139</v>
      </c>
      <c r="G678" s="119" t="s">
        <v>500</v>
      </c>
      <c r="I678" s="53" t="s">
        <v>176</v>
      </c>
      <c r="J678" t="s">
        <v>118</v>
      </c>
      <c r="S678" s="173">
        <v>1150934.8</v>
      </c>
      <c r="T678" s="173">
        <v>1615000</v>
      </c>
      <c r="U678" s="173">
        <v>1893000</v>
      </c>
      <c r="V678" s="173">
        <v>2206000</v>
      </c>
      <c r="W678" s="173">
        <v>2578946.732665766</v>
      </c>
      <c r="X678" s="173">
        <v>2931847.2737300489</v>
      </c>
      <c r="Y678" s="173">
        <v>3221374.5344504486</v>
      </c>
      <c r="Z678" s="173">
        <v>3458125.34309687</v>
      </c>
      <c r="AA678" s="173">
        <v>3661665.7001812425</v>
      </c>
      <c r="AB678" s="173">
        <v>3858205.6562195476</v>
      </c>
    </row>
    <row r="679" spans="1:69">
      <c r="E679" s="63" t="s">
        <v>213</v>
      </c>
      <c r="G679" s="119" t="s">
        <v>500</v>
      </c>
      <c r="I679" s="53" t="s">
        <v>176</v>
      </c>
      <c r="J679" t="s">
        <v>118</v>
      </c>
      <c r="S679" s="173">
        <v>970034.40051352791</v>
      </c>
      <c r="T679" s="173">
        <v>1037552.5252525251</v>
      </c>
      <c r="U679" s="173">
        <v>1133717.1717171718</v>
      </c>
      <c r="V679" s="173">
        <v>1400739.9268656883</v>
      </c>
      <c r="W679" s="173">
        <v>1740091.2943828069</v>
      </c>
      <c r="X679" s="173">
        <v>2205306.4792434387</v>
      </c>
      <c r="Y679" s="173">
        <v>2782615.146441997</v>
      </c>
      <c r="Z679" s="173">
        <v>3346513.0530828363</v>
      </c>
      <c r="AA679" s="173">
        <v>4127464.333182361</v>
      </c>
      <c r="AB679" s="173">
        <v>4894022.403513303</v>
      </c>
    </row>
    <row r="680" spans="1:69">
      <c r="G680" s="117"/>
    </row>
    <row r="681" spans="1:69">
      <c r="E681" s="16" t="s">
        <v>456</v>
      </c>
      <c r="G681" s="117"/>
    </row>
    <row r="682" spans="1:69">
      <c r="E682" s="53" t="s">
        <v>216</v>
      </c>
      <c r="G682" s="117"/>
      <c r="I682" s="53"/>
      <c r="J682" s="53"/>
      <c r="L682" s="148"/>
      <c r="M682" s="148"/>
      <c r="N682" s="148"/>
      <c r="O682" s="148"/>
      <c r="P682" s="148"/>
      <c r="Q682" s="148"/>
      <c r="R682" s="148"/>
      <c r="S682" s="148"/>
      <c r="T682" s="148"/>
    </row>
    <row r="683" spans="1:69">
      <c r="E683" s="62" t="s">
        <v>215</v>
      </c>
      <c r="G683" s="117" t="s">
        <v>177</v>
      </c>
      <c r="H683" s="117" t="s">
        <v>231</v>
      </c>
      <c r="I683" s="53" t="s">
        <v>176</v>
      </c>
      <c r="J683" s="53" t="s">
        <v>118</v>
      </c>
      <c r="L683" s="179">
        <v>12449634.99315268</v>
      </c>
      <c r="M683" s="179">
        <v>19974019.932</v>
      </c>
      <c r="N683" s="179">
        <v>23921813</v>
      </c>
      <c r="O683" s="179">
        <v>28069647</v>
      </c>
      <c r="P683" s="179">
        <v>35942592.000000007</v>
      </c>
      <c r="Q683" s="179">
        <v>43860560.999999993</v>
      </c>
      <c r="R683" s="179">
        <v>51091577.000000007</v>
      </c>
      <c r="S683" s="179">
        <v>61360877</v>
      </c>
      <c r="T683" s="179">
        <v>69052501</v>
      </c>
      <c r="U683" s="179">
        <v>72971274</v>
      </c>
      <c r="V683" s="179">
        <v>78803455</v>
      </c>
      <c r="W683" s="173">
        <v>94565300</v>
      </c>
    </row>
    <row r="684" spans="1:69">
      <c r="E684" s="62" t="s">
        <v>214</v>
      </c>
      <c r="G684" s="117" t="s">
        <v>177</v>
      </c>
      <c r="H684" s="117" t="s">
        <v>231</v>
      </c>
      <c r="I684" s="53" t="s">
        <v>176</v>
      </c>
      <c r="J684" s="53" t="s">
        <v>118</v>
      </c>
      <c r="L684" s="179">
        <v>1628245.0068473204</v>
      </c>
      <c r="M684" s="179">
        <v>1783539.0680000011</v>
      </c>
      <c r="N684" s="179">
        <v>2006453</v>
      </c>
      <c r="O684" s="179">
        <v>2028053</v>
      </c>
      <c r="P684" s="179">
        <v>2508543</v>
      </c>
      <c r="Q684" s="179">
        <v>3268185</v>
      </c>
      <c r="R684" s="179">
        <v>4303884</v>
      </c>
      <c r="S684" s="179">
        <v>5198585</v>
      </c>
      <c r="T684" s="179">
        <v>6250968</v>
      </c>
      <c r="U684" s="179">
        <v>10222300</v>
      </c>
      <c r="V684" s="179">
        <v>12559298</v>
      </c>
    </row>
    <row r="685" spans="1:69">
      <c r="G685" s="117"/>
    </row>
    <row r="686" spans="1:69" s="2" customFormat="1">
      <c r="A686" s="303"/>
      <c r="E686" s="234" t="s">
        <v>502</v>
      </c>
      <c r="G686" s="119" t="s">
        <v>500</v>
      </c>
      <c r="H686" s="117" t="s">
        <v>501</v>
      </c>
      <c r="I686" s="2" t="s">
        <v>458</v>
      </c>
      <c r="J686" s="235" t="s">
        <v>119</v>
      </c>
      <c r="K686" s="162"/>
      <c r="L686" s="162"/>
      <c r="M686" s="162"/>
      <c r="N686" s="162"/>
      <c r="O686" s="162"/>
      <c r="P686" s="162"/>
      <c r="Q686" s="162"/>
      <c r="R686" s="162"/>
      <c r="S686" s="241">
        <v>0.41172524229388291</v>
      </c>
      <c r="T686" s="241">
        <v>0.51032811604747397</v>
      </c>
      <c r="U686" s="241">
        <v>0.59065947020105747</v>
      </c>
      <c r="V686" s="241">
        <v>0.68023877531786259</v>
      </c>
      <c r="W686" s="241">
        <v>0.76600328010993879</v>
      </c>
      <c r="X686" s="241">
        <v>0.82781974481481091</v>
      </c>
      <c r="Y686" s="241">
        <v>0.8774889295036995</v>
      </c>
      <c r="Z686" s="241">
        <v>0.92136337597888451</v>
      </c>
      <c r="AA686" s="241">
        <v>0.95821791101803988</v>
      </c>
      <c r="AB686" s="241">
        <v>0.9869644483485811</v>
      </c>
      <c r="BP686" s="163"/>
      <c r="BQ686" s="163"/>
    </row>
    <row r="687" spans="1:69">
      <c r="E687" s="63"/>
      <c r="G687" s="119"/>
      <c r="J687" s="53"/>
      <c r="L687" s="227"/>
      <c r="M687" s="227"/>
      <c r="N687" s="227"/>
      <c r="O687" s="180"/>
      <c r="P687" s="180"/>
      <c r="Q687" s="180"/>
      <c r="R687" s="180"/>
      <c r="S687" s="180"/>
      <c r="T687" s="180"/>
      <c r="U687" s="180"/>
      <c r="V687" s="180"/>
      <c r="BN687" s="14"/>
      <c r="BO687" s="14"/>
      <c r="BP687"/>
      <c r="BQ687"/>
    </row>
    <row r="688" spans="1:69">
      <c r="E688" s="16" t="s">
        <v>245</v>
      </c>
      <c r="G688" s="117"/>
      <c r="BN688" s="14"/>
      <c r="BO688" s="14"/>
      <c r="BP688"/>
      <c r="BQ688"/>
    </row>
    <row r="689" spans="2:69">
      <c r="E689" s="63" t="s">
        <v>246</v>
      </c>
      <c r="G689" s="119" t="s">
        <v>500</v>
      </c>
      <c r="H689" s="117" t="s">
        <v>501</v>
      </c>
      <c r="I689" s="53" t="s">
        <v>176</v>
      </c>
      <c r="J689" t="s">
        <v>118</v>
      </c>
      <c r="R689">
        <v>0</v>
      </c>
      <c r="S689" s="236">
        <v>100000</v>
      </c>
      <c r="T689" s="236">
        <v>177318.24740186622</v>
      </c>
      <c r="U689" s="236">
        <v>499944.00693579426</v>
      </c>
      <c r="V689" s="236">
        <v>1550397.8660190371</v>
      </c>
      <c r="W689" s="236">
        <v>2011897.7267367125</v>
      </c>
      <c r="X689" s="236">
        <v>3262005.2802267065</v>
      </c>
      <c r="Y689" s="236">
        <v>4650397.3415055964</v>
      </c>
      <c r="Z689" s="236">
        <v>6156273.2266316488</v>
      </c>
      <c r="AA689" s="236">
        <v>7764469.8822344588</v>
      </c>
      <c r="AB689" s="236">
        <v>9430863.3341797292</v>
      </c>
      <c r="BN689" s="14"/>
      <c r="BO689" s="14"/>
      <c r="BP689"/>
      <c r="BQ689"/>
    </row>
    <row r="690" spans="2:69">
      <c r="E690" s="63" t="s">
        <v>510</v>
      </c>
      <c r="G690" s="119" t="s">
        <v>509</v>
      </c>
      <c r="H690" s="117"/>
      <c r="I690" t="s">
        <v>508</v>
      </c>
      <c r="J690" s="244" t="s">
        <v>409</v>
      </c>
      <c r="S690" s="245">
        <v>2000</v>
      </c>
      <c r="T690" s="245">
        <v>2333</v>
      </c>
      <c r="U690" s="245">
        <v>2666</v>
      </c>
      <c r="V690" s="245">
        <f t="shared" ref="V690" si="537">500*12*50%</f>
        <v>3000</v>
      </c>
      <c r="BN690" s="14"/>
      <c r="BO690" s="14"/>
      <c r="BP690"/>
      <c r="BQ690"/>
    </row>
    <row r="691" spans="2:69">
      <c r="E691" s="63" t="s">
        <v>511</v>
      </c>
      <c r="G691" s="119"/>
      <c r="I691" t="s">
        <v>508</v>
      </c>
      <c r="J691" s="23" t="s">
        <v>410</v>
      </c>
      <c r="S691" s="175">
        <f>AVERAGE(R689:S689)*S690</f>
        <v>100000000</v>
      </c>
      <c r="T691" s="175">
        <f t="shared" ref="T691:V691" si="538">AVERAGE(S689:T689)*T690</f>
        <v>323491735.59427696</v>
      </c>
      <c r="U691" s="175">
        <f t="shared" si="538"/>
        <v>902790585.03210139</v>
      </c>
      <c r="V691" s="175">
        <f t="shared" si="538"/>
        <v>3075512809.4322472</v>
      </c>
      <c r="BN691" s="14"/>
      <c r="BO691" s="14"/>
      <c r="BP691"/>
      <c r="BQ691"/>
    </row>
    <row r="692" spans="2:69">
      <c r="G692" s="117"/>
      <c r="BO692" s="14"/>
      <c r="BQ692"/>
    </row>
    <row r="693" spans="2:69">
      <c r="E693" s="63" t="s">
        <v>249</v>
      </c>
      <c r="G693" s="117" t="s">
        <v>177</v>
      </c>
      <c r="I693" t="s">
        <v>651</v>
      </c>
      <c r="J693" t="s">
        <v>118</v>
      </c>
      <c r="S693" s="191">
        <f>S689</f>
        <v>100000</v>
      </c>
      <c r="T693" s="191">
        <f>T689</f>
        <v>177318.24740186622</v>
      </c>
      <c r="U693" s="191">
        <f>U689</f>
        <v>499944.00693579426</v>
      </c>
      <c r="V693" s="278">
        <v>815211</v>
      </c>
      <c r="W693" s="173">
        <v>2461131</v>
      </c>
      <c r="BO693" s="14"/>
      <c r="BQ693"/>
    </row>
    <row r="694" spans="2:69">
      <c r="E694" s="63" t="s">
        <v>510</v>
      </c>
      <c r="G694" s="119" t="s">
        <v>652</v>
      </c>
      <c r="H694" s="117"/>
      <c r="I694" t="s">
        <v>508</v>
      </c>
      <c r="J694" s="244" t="s">
        <v>409</v>
      </c>
      <c r="S694" s="186">
        <f t="shared" ref="S694" si="539">S690</f>
        <v>2000</v>
      </c>
      <c r="T694" s="186">
        <f t="shared" ref="T694" si="540">T690</f>
        <v>2333</v>
      </c>
      <c r="U694" s="186">
        <f t="shared" ref="U694:V694" si="541">U690</f>
        <v>2666</v>
      </c>
      <c r="V694" s="186">
        <f t="shared" si="541"/>
        <v>3000</v>
      </c>
      <c r="W694" s="245">
        <f>V694*(1+(V690/U690-1))</f>
        <v>3375.8439609902475</v>
      </c>
      <c r="BO694" s="14"/>
      <c r="BQ694"/>
    </row>
    <row r="695" spans="2:69">
      <c r="E695" s="63" t="s">
        <v>511</v>
      </c>
      <c r="G695" s="119"/>
      <c r="I695" t="s">
        <v>508</v>
      </c>
      <c r="J695" s="23" t="s">
        <v>410</v>
      </c>
      <c r="S695" s="175">
        <f t="shared" ref="S695:W695" si="542">AVERAGE(R693:S693)*S694</f>
        <v>200000000</v>
      </c>
      <c r="T695" s="175">
        <f t="shared" si="542"/>
        <v>323491735.59427696</v>
      </c>
      <c r="U695" s="175">
        <f t="shared" si="542"/>
        <v>902790585.03210139</v>
      </c>
      <c r="V695" s="175">
        <f t="shared" si="542"/>
        <v>1972732510.4036915</v>
      </c>
      <c r="W695" s="175">
        <f t="shared" si="542"/>
        <v>5530209677.4193544</v>
      </c>
      <c r="BO695" s="14"/>
      <c r="BQ695"/>
    </row>
    <row r="696" spans="2:69">
      <c r="G696" s="117"/>
      <c r="BO696" s="14"/>
      <c r="BQ696"/>
    </row>
    <row r="697" spans="2:69">
      <c r="E697" s="16" t="s">
        <v>269</v>
      </c>
      <c r="G697" s="117"/>
    </row>
    <row r="698" spans="2:69">
      <c r="E698" t="str">
        <f t="array" ref="E698:E702">TV.technologies</f>
        <v>Cable</v>
      </c>
      <c r="G698" s="117" t="s">
        <v>177</v>
      </c>
      <c r="I698" s="53" t="s">
        <v>176</v>
      </c>
      <c r="J698" s="53" t="s">
        <v>118</v>
      </c>
      <c r="L698" s="179">
        <v>2221093</v>
      </c>
      <c r="M698" s="179">
        <v>2492709</v>
      </c>
      <c r="N698" s="179">
        <v>2528451</v>
      </c>
      <c r="O698" s="179">
        <v>2658885</v>
      </c>
      <c r="P698" s="179">
        <v>2953251</v>
      </c>
      <c r="Q698" s="179">
        <v>3398843</v>
      </c>
      <c r="R698" s="179">
        <v>3972572</v>
      </c>
      <c r="S698" s="179">
        <v>4339398</v>
      </c>
      <c r="T698" s="179">
        <v>4836069</v>
      </c>
      <c r="U698" s="179">
        <v>5139642</v>
      </c>
      <c r="V698" s="179">
        <v>5389951</v>
      </c>
      <c r="W698" s="173">
        <v>5611383</v>
      </c>
    </row>
    <row r="699" spans="2:69">
      <c r="E699" t="str">
        <v>Microondas</v>
      </c>
      <c r="G699" s="117" t="s">
        <v>177</v>
      </c>
      <c r="I699" s="53" t="s">
        <v>176</v>
      </c>
      <c r="J699" s="53" t="s">
        <v>118</v>
      </c>
      <c r="L699" s="179">
        <v>346123</v>
      </c>
      <c r="M699" s="179">
        <v>328548</v>
      </c>
      <c r="N699" s="179">
        <v>272256</v>
      </c>
      <c r="O699" s="179">
        <v>511770</v>
      </c>
      <c r="P699" s="179">
        <v>691752</v>
      </c>
      <c r="Q699" s="179">
        <v>874150</v>
      </c>
      <c r="R699" s="179">
        <v>724694</v>
      </c>
      <c r="S699" s="179">
        <v>728765</v>
      </c>
      <c r="T699" s="179">
        <v>691468</v>
      </c>
      <c r="U699" s="179">
        <v>471202</v>
      </c>
      <c r="V699" s="179">
        <v>316788</v>
      </c>
      <c r="W699" s="173">
        <v>215819</v>
      </c>
    </row>
    <row r="700" spans="2:69">
      <c r="E700" t="str">
        <v>Satelite</v>
      </c>
      <c r="G700" s="117" t="s">
        <v>177</v>
      </c>
      <c r="I700" s="53" t="s">
        <v>176</v>
      </c>
      <c r="J700" s="53" t="s">
        <v>118</v>
      </c>
      <c r="O700" s="179">
        <v>745760</v>
      </c>
      <c r="P700" s="179">
        <v>940825</v>
      </c>
      <c r="Q700" s="179">
        <v>1158402</v>
      </c>
      <c r="R700" s="179">
        <v>1329965</v>
      </c>
      <c r="S700" s="179">
        <v>1431384</v>
      </c>
      <c r="T700" s="179">
        <v>1520665</v>
      </c>
      <c r="U700" s="179">
        <v>2207449</v>
      </c>
      <c r="V700" s="179">
        <v>4128001</v>
      </c>
      <c r="W700" s="173">
        <v>5492505</v>
      </c>
    </row>
    <row r="701" spans="2:69">
      <c r="E701" t="str">
        <v>IPTV</v>
      </c>
      <c r="G701" s="117" t="s">
        <v>505</v>
      </c>
      <c r="I701" s="53" t="s">
        <v>176</v>
      </c>
      <c r="J701" s="53" t="s">
        <v>118</v>
      </c>
      <c r="U701" s="179">
        <v>30371</v>
      </c>
      <c r="V701" s="179">
        <v>49711</v>
      </c>
      <c r="W701" s="261">
        <f>V701/U701*V701</f>
        <v>81366.551019064238</v>
      </c>
    </row>
    <row r="702" spans="2:69">
      <c r="E702" t="str">
        <v>otras</v>
      </c>
      <c r="G702" s="117"/>
    </row>
    <row r="703" spans="2:69">
      <c r="G703" s="117"/>
    </row>
    <row r="704" spans="2:69" ht="15.75">
      <c r="B704" s="17" t="s">
        <v>268</v>
      </c>
      <c r="C704" s="17"/>
      <c r="D704" s="17"/>
      <c r="G704" s="117"/>
    </row>
    <row r="705" spans="2:16384">
      <c r="G705" s="117"/>
      <c r="L705" s="23"/>
      <c r="P705">
        <f>P708/SUM(P708,P711)</f>
        <v>0.84823057040421546</v>
      </c>
      <c r="R705">
        <f>R708/SUM(R708,R711)</f>
        <v>0.81799975697233773</v>
      </c>
    </row>
    <row r="706" spans="2:16384">
      <c r="E706" s="16" t="s">
        <v>221</v>
      </c>
      <c r="G706" s="117"/>
      <c r="L706" s="23"/>
    </row>
    <row r="707" spans="2:16384">
      <c r="E707" s="16" t="s">
        <v>655</v>
      </c>
      <c r="G707" s="117"/>
      <c r="I707" t="s">
        <v>225</v>
      </c>
      <c r="J707" s="23" t="s">
        <v>224</v>
      </c>
      <c r="L707" s="228">
        <f t="shared" ref="L707:X707" si="543">L708+L711+L712+L718</f>
        <v>93286334128.658737</v>
      </c>
      <c r="M707" s="228">
        <f t="shared" si="543"/>
        <v>115760234595.35306</v>
      </c>
      <c r="N707" s="228">
        <f t="shared" si="543"/>
        <v>138438027922.41241</v>
      </c>
      <c r="O707" s="228">
        <f t="shared" si="543"/>
        <v>140919164288.52954</v>
      </c>
      <c r="P707" s="228">
        <f t="shared" si="543"/>
        <v>140576947618.61804</v>
      </c>
      <c r="Q707" s="228">
        <f t="shared" si="543"/>
        <v>142899306922.17715</v>
      </c>
      <c r="R707" s="228">
        <f t="shared" si="543"/>
        <v>140856693583.29266</v>
      </c>
      <c r="S707" s="228">
        <f t="shared" si="543"/>
        <v>131701864588.8149</v>
      </c>
      <c r="T707" s="228">
        <f t="shared" si="543"/>
        <v>120656245424.46269</v>
      </c>
      <c r="U707" s="228">
        <f t="shared" si="543"/>
        <v>110798774032.6257</v>
      </c>
      <c r="V707" s="228">
        <f t="shared" si="543"/>
        <v>98931792333.350891</v>
      </c>
      <c r="W707" s="228">
        <f t="shared" si="543"/>
        <v>94286539688.281219</v>
      </c>
      <c r="X707" s="228">
        <f t="shared" si="543"/>
        <v>91533408832.203003</v>
      </c>
      <c r="Y707" s="145"/>
    </row>
    <row r="708" spans="2:16384">
      <c r="E708" s="63" t="s">
        <v>257</v>
      </c>
      <c r="G708" s="119"/>
      <c r="I708" t="s">
        <v>225</v>
      </c>
      <c r="J708" s="23" t="s">
        <v>224</v>
      </c>
      <c r="L708" s="228">
        <f>L709+L710</f>
        <v>74592309040.028732</v>
      </c>
      <c r="M708" s="228">
        <f t="shared" ref="M708:V708" si="544">M709+M710</f>
        <v>94146677166.253067</v>
      </c>
      <c r="N708" s="228">
        <f t="shared" si="544"/>
        <v>117415030516.47906</v>
      </c>
      <c r="O708" s="228">
        <f t="shared" si="544"/>
        <v>118441187057.52954</v>
      </c>
      <c r="P708" s="228">
        <f t="shared" si="544"/>
        <v>117294013379.44662</v>
      </c>
      <c r="Q708" s="228">
        <f t="shared" si="544"/>
        <v>111882545949.3356</v>
      </c>
      <c r="R708" s="228">
        <f t="shared" si="544"/>
        <v>107151442305.1806</v>
      </c>
      <c r="S708" s="228">
        <f t="shared" si="544"/>
        <v>95813893500.363129</v>
      </c>
      <c r="T708" s="228">
        <f t="shared" si="544"/>
        <v>82850773895.017136</v>
      </c>
      <c r="U708" s="228">
        <f t="shared" si="544"/>
        <v>72860514556.421021</v>
      </c>
      <c r="V708" s="228">
        <f t="shared" si="544"/>
        <v>61708658748.637115</v>
      </c>
      <c r="W708" s="228">
        <f t="shared" ref="W708:X708" si="545">W709+W710</f>
        <v>56211945100.732895</v>
      </c>
      <c r="X708" s="228">
        <f t="shared" si="545"/>
        <v>51111525935.668808</v>
      </c>
      <c r="Y708" s="145"/>
    </row>
    <row r="709" spans="2:16384">
      <c r="E709" s="160" t="s">
        <v>258</v>
      </c>
      <c r="G709" s="117" t="s">
        <v>671</v>
      </c>
      <c r="I709" t="s">
        <v>225</v>
      </c>
      <c r="J709" s="23" t="s">
        <v>224</v>
      </c>
      <c r="L709" s="179">
        <v>47095124345.597046</v>
      </c>
      <c r="M709" s="179">
        <v>56370666032.016022</v>
      </c>
      <c r="N709" s="179">
        <v>75194185947.548157</v>
      </c>
      <c r="O709" s="179">
        <v>77210682455.594452</v>
      </c>
      <c r="P709" s="179">
        <v>76352847930.511017</v>
      </c>
      <c r="Q709" s="179">
        <v>72180707612.573578</v>
      </c>
      <c r="R709" s="179">
        <v>74501197939.299286</v>
      </c>
      <c r="S709" s="179">
        <v>64744064500.91346</v>
      </c>
      <c r="T709" s="179">
        <v>55605464435.065262</v>
      </c>
      <c r="U709" s="179">
        <v>49856858533.037415</v>
      </c>
      <c r="V709" s="179">
        <v>40517050840.384254</v>
      </c>
      <c r="W709" s="173">
        <v>36566800305.538605</v>
      </c>
      <c r="X709" s="191">
        <v>32981038789.913601</v>
      </c>
      <c r="Y709" s="145"/>
    </row>
    <row r="710" spans="2:16384">
      <c r="E710" s="160" t="s">
        <v>259</v>
      </c>
      <c r="G710" s="117" t="s">
        <v>671</v>
      </c>
      <c r="I710" t="s">
        <v>225</v>
      </c>
      <c r="J710" s="23" t="s">
        <v>224</v>
      </c>
      <c r="L710" s="179">
        <v>27497184694.43169</v>
      </c>
      <c r="M710" s="179">
        <v>37776011134.237045</v>
      </c>
      <c r="N710" s="179">
        <v>42220844568.930908</v>
      </c>
      <c r="O710" s="179">
        <v>41230504601.935089</v>
      </c>
      <c r="P710" s="179">
        <v>40941165448.9356</v>
      </c>
      <c r="Q710" s="179">
        <v>39701838336.762032</v>
      </c>
      <c r="R710" s="179">
        <v>32650244365.881313</v>
      </c>
      <c r="S710" s="179">
        <v>31069828999.449669</v>
      </c>
      <c r="T710" s="179">
        <v>27245309459.951874</v>
      </c>
      <c r="U710" s="179">
        <v>23003656023.38361</v>
      </c>
      <c r="V710" s="179">
        <v>21191607908.252861</v>
      </c>
      <c r="W710" s="173">
        <v>19645144795.194286</v>
      </c>
      <c r="X710" s="191">
        <v>18130487145.755207</v>
      </c>
      <c r="Y710" s="145"/>
    </row>
    <row r="711" spans="2:16384">
      <c r="E711" s="63" t="s">
        <v>262</v>
      </c>
      <c r="G711" s="117" t="s">
        <v>671</v>
      </c>
      <c r="I711" t="s">
        <v>225</v>
      </c>
      <c r="J711" s="23" t="s">
        <v>224</v>
      </c>
      <c r="L711" s="179">
        <v>16810764051.630001</v>
      </c>
      <c r="M711" s="179">
        <v>19575660885.099998</v>
      </c>
      <c r="N711" s="179">
        <v>19026093312.933331</v>
      </c>
      <c r="O711" s="179">
        <v>20358388963</v>
      </c>
      <c r="P711" s="179">
        <v>20986800201.171432</v>
      </c>
      <c r="Q711" s="179">
        <v>22112187784.36417</v>
      </c>
      <c r="R711" s="179">
        <v>23840579870.694126</v>
      </c>
      <c r="S711" s="179">
        <v>25274491348.149651</v>
      </c>
      <c r="T711" s="179">
        <v>26303896451.444923</v>
      </c>
      <c r="U711" s="179">
        <v>26204742998.685539</v>
      </c>
      <c r="V711" s="179">
        <v>25164547811.963696</v>
      </c>
      <c r="W711" s="179">
        <v>25133309123.363224</v>
      </c>
      <c r="X711" s="191">
        <v>26755978548.492802</v>
      </c>
      <c r="Y711" s="145"/>
    </row>
    <row r="712" spans="2:16384">
      <c r="E712" s="63" t="s">
        <v>222</v>
      </c>
      <c r="G712" s="119"/>
      <c r="H712" s="119" t="s">
        <v>503</v>
      </c>
      <c r="I712" t="s">
        <v>225</v>
      </c>
      <c r="J712" s="23" t="s">
        <v>224</v>
      </c>
      <c r="L712" s="104"/>
      <c r="M712" s="104"/>
      <c r="N712" s="104"/>
      <c r="O712" s="104"/>
      <c r="P712" s="104"/>
      <c r="Q712" s="175">
        <f t="shared" ref="Q712:V712" si="546">Q713*AVERAGE(P612:Q612)</f>
        <v>6680190462.477376</v>
      </c>
      <c r="R712" s="175">
        <f t="shared" si="546"/>
        <v>7347682225.4179249</v>
      </c>
      <c r="S712" s="175">
        <f t="shared" si="546"/>
        <v>7808954510.3021088</v>
      </c>
      <c r="T712" s="175">
        <f t="shared" si="546"/>
        <v>8327703011.0006227</v>
      </c>
      <c r="U712" s="175">
        <f t="shared" si="546"/>
        <v>8637360153.5191402</v>
      </c>
      <c r="V712" s="175">
        <f t="shared" si="546"/>
        <v>8933180433.7500763</v>
      </c>
      <c r="W712" s="191">
        <v>9434046822.1851044</v>
      </c>
      <c r="X712" s="175">
        <f>X713*AVERAGE(W34:X34)</f>
        <v>9931005379.0056629</v>
      </c>
      <c r="Y712" s="145"/>
    </row>
    <row r="713" spans="2:16384">
      <c r="E713" s="160" t="s">
        <v>504</v>
      </c>
      <c r="G713" s="119"/>
      <c r="J713" s="23"/>
      <c r="L713" s="104"/>
      <c r="M713" s="104"/>
      <c r="N713" s="104"/>
      <c r="O713" s="104"/>
      <c r="P713" s="104"/>
      <c r="Q713" s="175">
        <f t="shared" ref="Q713:V713" si="547">R713/(1+Q714)</f>
        <v>355.34213271955451</v>
      </c>
      <c r="R713" s="175">
        <f t="shared" si="547"/>
        <v>373.10923935553228</v>
      </c>
      <c r="S713" s="175">
        <f t="shared" si="547"/>
        <v>391.76470132330894</v>
      </c>
      <c r="T713" s="175">
        <f t="shared" si="547"/>
        <v>411.35293638947439</v>
      </c>
      <c r="U713" s="175">
        <f t="shared" si="547"/>
        <v>431.92058320894813</v>
      </c>
      <c r="V713" s="175">
        <f t="shared" si="547"/>
        <v>453.51661236939555</v>
      </c>
      <c r="W713" s="243">
        <f>W712/AVERAGE(V612:W612)</f>
        <v>476.19244298786532</v>
      </c>
      <c r="X713" s="175">
        <f>W713*(1+W714)</f>
        <v>500.00206513725863</v>
      </c>
      <c r="Y713" s="145"/>
    </row>
    <row r="714" spans="2:16384">
      <c r="B714" s="239"/>
      <c r="C714" s="239"/>
      <c r="D714" s="239"/>
      <c r="E714" s="64" t="s">
        <v>660</v>
      </c>
      <c r="F714" s="239"/>
      <c r="G714" s="239"/>
      <c r="H714" s="239"/>
      <c r="I714" s="239"/>
      <c r="J714" s="239"/>
      <c r="K714" s="239"/>
      <c r="L714" s="239"/>
      <c r="M714" s="239"/>
      <c r="N714" s="239"/>
      <c r="O714" s="239"/>
      <c r="P714" s="239"/>
      <c r="Q714" s="238">
        <v>0.05</v>
      </c>
      <c r="R714" s="238">
        <v>0.05</v>
      </c>
      <c r="S714" s="238">
        <v>0.05</v>
      </c>
      <c r="T714" s="238">
        <v>0.05</v>
      </c>
      <c r="U714" s="238">
        <v>0.05</v>
      </c>
      <c r="V714" s="238">
        <v>0.05</v>
      </c>
      <c r="W714" s="238">
        <v>0.05</v>
      </c>
      <c r="X714" s="239"/>
      <c r="Y714" s="239"/>
      <c r="Z714" s="239"/>
      <c r="AA714" s="239"/>
      <c r="AB714" s="239"/>
      <c r="AC714" s="239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  <c r="BB714" s="239"/>
      <c r="BC714" s="239"/>
      <c r="BD714" s="239"/>
      <c r="BE714" s="239"/>
      <c r="BF714" s="239"/>
      <c r="BG714" s="239"/>
      <c r="BH714" s="239"/>
      <c r="BI714" s="239"/>
      <c r="BJ714" s="239"/>
      <c r="BK714" s="239"/>
      <c r="BL714" s="239"/>
      <c r="BM714" s="239"/>
      <c r="BN714" s="239"/>
      <c r="BO714" s="239"/>
      <c r="BP714" s="239"/>
      <c r="BQ714" s="239"/>
      <c r="BR714" s="239"/>
      <c r="BS714" s="239"/>
      <c r="BT714" s="239"/>
      <c r="BU714" s="239"/>
      <c r="BV714" s="239"/>
      <c r="BW714" s="239"/>
      <c r="BX714" s="239"/>
      <c r="BY714" s="239"/>
      <c r="BZ714" s="239"/>
      <c r="CA714" s="239"/>
      <c r="CB714" s="239"/>
      <c r="CC714" s="239"/>
      <c r="CD714" s="239"/>
      <c r="CE714" s="239"/>
      <c r="CF714" s="239"/>
      <c r="CG714" s="239"/>
      <c r="CH714" s="239"/>
      <c r="CI714" s="239"/>
      <c r="CJ714" s="239"/>
      <c r="CK714" s="239"/>
      <c r="CL714" s="239"/>
      <c r="CM714" s="239"/>
      <c r="CN714" s="239"/>
      <c r="CO714" s="239"/>
      <c r="CP714" s="239"/>
      <c r="CQ714" s="239"/>
      <c r="CR714" s="239"/>
      <c r="CS714" s="239"/>
      <c r="CT714" s="239"/>
      <c r="CU714" s="239"/>
      <c r="CV714" s="239"/>
      <c r="CW714" s="239"/>
      <c r="CX714" s="239"/>
      <c r="CY714" s="239"/>
      <c r="CZ714" s="239"/>
      <c r="DA714" s="239"/>
      <c r="DB714" s="239"/>
      <c r="DC714" s="239"/>
      <c r="DD714" s="239"/>
      <c r="DE714" s="239"/>
      <c r="DF714" s="239"/>
      <c r="DG714" s="239"/>
      <c r="DH714" s="239"/>
      <c r="DI714" s="239"/>
      <c r="DJ714" s="239"/>
      <c r="DK714" s="239"/>
      <c r="DL714" s="239"/>
      <c r="DM714" s="239"/>
      <c r="DN714" s="239"/>
      <c r="DO714" s="239"/>
      <c r="DP714" s="239"/>
      <c r="DQ714" s="239"/>
      <c r="DR714" s="239"/>
      <c r="DS714" s="239"/>
      <c r="DT714" s="239"/>
      <c r="DU714" s="239"/>
      <c r="DV714" s="239"/>
      <c r="DW714" s="239"/>
      <c r="DX714" s="239"/>
      <c r="DY714" s="239"/>
      <c r="DZ714" s="239"/>
      <c r="EA714" s="239"/>
      <c r="EB714" s="239"/>
      <c r="EC714" s="239"/>
      <c r="ED714" s="239"/>
      <c r="EE714" s="239"/>
      <c r="EF714" s="239"/>
      <c r="EG714" s="239"/>
      <c r="EH714" s="239"/>
      <c r="EI714" s="239"/>
      <c r="EJ714" s="239"/>
      <c r="EK714" s="239"/>
      <c r="EL714" s="239"/>
      <c r="EM714" s="239"/>
      <c r="EN714" s="239"/>
      <c r="EO714" s="239"/>
      <c r="EP714" s="239"/>
      <c r="EQ714" s="239"/>
      <c r="ER714" s="239"/>
      <c r="ES714" s="239"/>
      <c r="ET714" s="239"/>
      <c r="EU714" s="239"/>
      <c r="EV714" s="239"/>
      <c r="EW714" s="239"/>
      <c r="EX714" s="239"/>
      <c r="EY714" s="239"/>
      <c r="EZ714" s="239"/>
      <c r="FA714" s="239"/>
      <c r="FB714" s="239"/>
      <c r="FC714" s="239"/>
      <c r="FD714" s="239"/>
      <c r="FE714" s="239"/>
      <c r="FF714" s="239"/>
      <c r="FG714" s="239"/>
      <c r="FH714" s="239"/>
      <c r="FI714" s="239"/>
      <c r="FJ714" s="239"/>
      <c r="FK714" s="239"/>
      <c r="FL714" s="239"/>
      <c r="FM714" s="239"/>
      <c r="FN714" s="239"/>
      <c r="FO714" s="239"/>
      <c r="FP714" s="239"/>
      <c r="FQ714" s="239"/>
      <c r="FR714" s="239"/>
      <c r="FS714" s="239"/>
      <c r="FT714" s="239"/>
      <c r="FU714" s="239"/>
      <c r="FV714" s="239"/>
      <c r="FW714" s="239"/>
      <c r="FX714" s="239"/>
      <c r="FY714" s="239"/>
      <c r="FZ714" s="239"/>
      <c r="GA714" s="239"/>
      <c r="GB714" s="239"/>
      <c r="GC714" s="239"/>
      <c r="GD714" s="239"/>
      <c r="GE714" s="239"/>
      <c r="GF714" s="239"/>
      <c r="GG714" s="239"/>
      <c r="GH714" s="239"/>
      <c r="GI714" s="239"/>
      <c r="GJ714" s="239"/>
      <c r="GK714" s="239"/>
      <c r="GL714" s="239"/>
      <c r="GM714" s="239"/>
      <c r="GN714" s="239"/>
      <c r="GO714" s="239"/>
      <c r="GP714" s="239"/>
      <c r="GQ714" s="239"/>
      <c r="GR714" s="239"/>
      <c r="GS714" s="239"/>
      <c r="GT714" s="239"/>
      <c r="GU714" s="239"/>
      <c r="GV714" s="239"/>
      <c r="GW714" s="239"/>
      <c r="GX714" s="239"/>
      <c r="GY714" s="239"/>
      <c r="GZ714" s="239"/>
      <c r="HA714" s="239"/>
      <c r="HB714" s="239"/>
      <c r="HC714" s="239"/>
      <c r="HD714" s="239"/>
      <c r="HE714" s="239"/>
      <c r="HF714" s="239"/>
      <c r="HG714" s="239"/>
      <c r="HH714" s="239"/>
      <c r="HI714" s="239"/>
      <c r="HJ714" s="239"/>
      <c r="HK714" s="239"/>
      <c r="HL714" s="239"/>
      <c r="HM714" s="239"/>
      <c r="HN714" s="239"/>
      <c r="HO714" s="239"/>
      <c r="HP714" s="239"/>
      <c r="HQ714" s="239"/>
      <c r="HR714" s="239"/>
      <c r="HS714" s="239"/>
      <c r="HT714" s="239"/>
      <c r="HU714" s="239"/>
      <c r="HV714" s="239"/>
      <c r="HW714" s="239"/>
      <c r="HX714" s="239"/>
      <c r="HY714" s="239"/>
      <c r="HZ714" s="239"/>
      <c r="IA714" s="239"/>
      <c r="IB714" s="239"/>
      <c r="IC714" s="239"/>
      <c r="ID714" s="239"/>
      <c r="IE714" s="239"/>
      <c r="IF714" s="239"/>
      <c r="IG714" s="239"/>
      <c r="IH714" s="239"/>
      <c r="II714" s="239"/>
      <c r="IJ714" s="239"/>
      <c r="IK714" s="239"/>
      <c r="IL714" s="239"/>
      <c r="IM714" s="239"/>
      <c r="IN714" s="239"/>
      <c r="IO714" s="239"/>
      <c r="IP714" s="239"/>
      <c r="IQ714" s="239"/>
      <c r="IR714" s="239"/>
      <c r="IS714" s="239"/>
      <c r="IT714" s="239"/>
      <c r="IU714" s="239"/>
      <c r="IV714" s="239"/>
      <c r="IW714" s="239"/>
      <c r="IX714" s="239"/>
      <c r="IY714" s="239"/>
      <c r="IZ714" s="239"/>
      <c r="JA714" s="239"/>
      <c r="JB714" s="239"/>
      <c r="JC714" s="239"/>
      <c r="JD714" s="239"/>
      <c r="JE714" s="239"/>
      <c r="JF714" s="239"/>
      <c r="JG714" s="239"/>
      <c r="JH714" s="239"/>
      <c r="JI714" s="239"/>
      <c r="JJ714" s="239"/>
      <c r="JK714" s="239"/>
      <c r="JL714" s="239"/>
      <c r="JM714" s="239"/>
      <c r="JN714" s="239"/>
      <c r="JO714" s="239"/>
      <c r="JP714" s="239"/>
      <c r="JQ714" s="239"/>
      <c r="JR714" s="239"/>
      <c r="JS714" s="239"/>
      <c r="JT714" s="239"/>
      <c r="JU714" s="239"/>
      <c r="JV714" s="239"/>
      <c r="JW714" s="239"/>
      <c r="JX714" s="239"/>
      <c r="JY714" s="239"/>
      <c r="JZ714" s="239"/>
      <c r="KA714" s="239"/>
      <c r="KB714" s="239"/>
      <c r="KC714" s="239"/>
      <c r="KD714" s="239"/>
      <c r="KE714" s="239"/>
      <c r="KF714" s="239"/>
      <c r="KG714" s="239"/>
      <c r="KH714" s="239"/>
      <c r="KI714" s="239"/>
      <c r="KJ714" s="239"/>
      <c r="KK714" s="239"/>
      <c r="KL714" s="239"/>
      <c r="KM714" s="239"/>
      <c r="KN714" s="239"/>
      <c r="KO714" s="239"/>
      <c r="KP714" s="239"/>
      <c r="KQ714" s="239"/>
      <c r="KR714" s="239"/>
      <c r="KS714" s="239"/>
      <c r="KT714" s="239"/>
      <c r="KU714" s="239"/>
      <c r="KV714" s="239"/>
      <c r="KW714" s="239"/>
      <c r="KX714" s="239"/>
      <c r="KY714" s="239"/>
      <c r="KZ714" s="239"/>
      <c r="LA714" s="239"/>
      <c r="LB714" s="239"/>
      <c r="LC714" s="239"/>
      <c r="LD714" s="239"/>
      <c r="LE714" s="239"/>
      <c r="LF714" s="239"/>
      <c r="LG714" s="239"/>
      <c r="LH714" s="239"/>
      <c r="LI714" s="239"/>
      <c r="LJ714" s="239"/>
      <c r="LK714" s="239"/>
      <c r="LL714" s="239"/>
      <c r="LM714" s="239"/>
      <c r="LN714" s="239"/>
      <c r="LO714" s="239"/>
      <c r="LP714" s="239"/>
      <c r="LQ714" s="239"/>
      <c r="LR714" s="239"/>
      <c r="LS714" s="239"/>
      <c r="LT714" s="239"/>
      <c r="LU714" s="239"/>
      <c r="LV714" s="239"/>
      <c r="LW714" s="239"/>
      <c r="LX714" s="239"/>
      <c r="LY714" s="239"/>
      <c r="LZ714" s="239"/>
      <c r="MA714" s="239"/>
      <c r="MB714" s="239"/>
      <c r="MC714" s="239"/>
      <c r="MD714" s="239"/>
      <c r="ME714" s="239"/>
      <c r="MF714" s="239"/>
      <c r="MG714" s="239"/>
      <c r="MH714" s="239"/>
      <c r="MI714" s="239"/>
      <c r="MJ714" s="239"/>
      <c r="MK714" s="239"/>
      <c r="ML714" s="239"/>
      <c r="MM714" s="239"/>
      <c r="MN714" s="239"/>
      <c r="MO714" s="239"/>
      <c r="MP714" s="239"/>
      <c r="MQ714" s="239"/>
      <c r="MR714" s="239"/>
      <c r="MS714" s="239"/>
      <c r="MT714" s="239"/>
      <c r="MU714" s="239"/>
      <c r="MV714" s="239"/>
      <c r="MW714" s="239"/>
      <c r="MX714" s="239"/>
      <c r="MY714" s="239"/>
      <c r="MZ714" s="239"/>
      <c r="NA714" s="239"/>
      <c r="NB714" s="239"/>
      <c r="NC714" s="239"/>
      <c r="ND714" s="239"/>
      <c r="NE714" s="239"/>
      <c r="NF714" s="239"/>
      <c r="NG714" s="239"/>
      <c r="NH714" s="239"/>
      <c r="NI714" s="239"/>
      <c r="NJ714" s="239"/>
      <c r="NK714" s="239"/>
      <c r="NL714" s="239"/>
      <c r="NM714" s="239"/>
      <c r="NN714" s="239"/>
      <c r="NO714" s="239"/>
      <c r="NP714" s="239"/>
      <c r="NQ714" s="239"/>
      <c r="NR714" s="239"/>
      <c r="NS714" s="239"/>
      <c r="NT714" s="239"/>
      <c r="NU714" s="239"/>
      <c r="NV714" s="239"/>
      <c r="NW714" s="239"/>
      <c r="NX714" s="239"/>
      <c r="NY714" s="239"/>
      <c r="NZ714" s="239"/>
      <c r="OA714" s="239"/>
      <c r="OB714" s="239"/>
      <c r="OC714" s="239"/>
      <c r="OD714" s="239"/>
      <c r="OE714" s="239"/>
      <c r="OF714" s="239"/>
      <c r="OG714" s="239"/>
      <c r="OH714" s="239"/>
      <c r="OI714" s="239"/>
      <c r="OJ714" s="239"/>
      <c r="OK714" s="239"/>
      <c r="OL714" s="239"/>
      <c r="OM714" s="239"/>
      <c r="ON714" s="239"/>
      <c r="OO714" s="239"/>
      <c r="OP714" s="239"/>
      <c r="OQ714" s="239"/>
      <c r="OR714" s="239"/>
      <c r="OS714" s="239"/>
      <c r="OT714" s="239"/>
      <c r="OU714" s="239"/>
      <c r="OV714" s="239"/>
      <c r="OW714" s="239"/>
      <c r="OX714" s="239"/>
      <c r="OY714" s="239"/>
      <c r="OZ714" s="239"/>
      <c r="PA714" s="239"/>
      <c r="PB714" s="239"/>
      <c r="PC714" s="239"/>
      <c r="PD714" s="239"/>
      <c r="PE714" s="239"/>
      <c r="PF714" s="239"/>
      <c r="PG714" s="239"/>
      <c r="PH714" s="239"/>
      <c r="PI714" s="239"/>
      <c r="PJ714" s="239"/>
      <c r="PK714" s="239"/>
      <c r="PL714" s="239"/>
      <c r="PM714" s="239"/>
      <c r="PN714" s="239"/>
      <c r="PO714" s="239"/>
      <c r="PP714" s="239"/>
      <c r="PQ714" s="239"/>
      <c r="PR714" s="239"/>
      <c r="PS714" s="239"/>
      <c r="PT714" s="239"/>
      <c r="PU714" s="239"/>
      <c r="PV714" s="239"/>
      <c r="PW714" s="239"/>
      <c r="PX714" s="239"/>
      <c r="PY714" s="239"/>
      <c r="PZ714" s="239"/>
      <c r="QA714" s="239"/>
      <c r="QB714" s="239"/>
      <c r="QC714" s="239"/>
      <c r="QD714" s="239"/>
      <c r="QE714" s="239"/>
      <c r="QF714" s="239"/>
      <c r="QG714" s="239"/>
      <c r="QH714" s="239"/>
      <c r="QI714" s="239"/>
      <c r="QJ714" s="239"/>
      <c r="QK714" s="239"/>
      <c r="QL714" s="239"/>
      <c r="QM714" s="239"/>
      <c r="QN714" s="239"/>
      <c r="QO714" s="239"/>
      <c r="QP714" s="239"/>
      <c r="QQ714" s="239"/>
      <c r="QR714" s="239"/>
      <c r="QS714" s="239"/>
      <c r="QT714" s="239"/>
      <c r="QU714" s="239"/>
      <c r="QV714" s="239"/>
      <c r="QW714" s="239"/>
      <c r="QX714" s="239"/>
      <c r="QY714" s="239"/>
      <c r="QZ714" s="239"/>
      <c r="RA714" s="239"/>
      <c r="RB714" s="239"/>
      <c r="RC714" s="239"/>
      <c r="RD714" s="239"/>
      <c r="RE714" s="239"/>
      <c r="RF714" s="239"/>
      <c r="RG714" s="239"/>
      <c r="RH714" s="239"/>
      <c r="RI714" s="239"/>
      <c r="RJ714" s="239"/>
      <c r="RK714" s="239"/>
      <c r="RL714" s="239"/>
      <c r="RM714" s="239"/>
      <c r="RN714" s="239"/>
      <c r="RO714" s="239"/>
      <c r="RP714" s="239"/>
      <c r="RQ714" s="239"/>
      <c r="RR714" s="239"/>
      <c r="RS714" s="239"/>
      <c r="RT714" s="239"/>
      <c r="RU714" s="239"/>
      <c r="RV714" s="239"/>
      <c r="RW714" s="239"/>
      <c r="RX714" s="239"/>
      <c r="RY714" s="239"/>
      <c r="RZ714" s="239"/>
      <c r="SA714" s="239"/>
      <c r="SB714" s="239"/>
      <c r="SC714" s="239"/>
      <c r="SD714" s="239"/>
      <c r="SE714" s="239"/>
      <c r="SF714" s="239"/>
      <c r="SG714" s="239"/>
      <c r="SH714" s="239"/>
      <c r="SI714" s="239"/>
      <c r="SJ714" s="239"/>
      <c r="SK714" s="239"/>
      <c r="SL714" s="239"/>
      <c r="SM714" s="239"/>
      <c r="SN714" s="239"/>
      <c r="SO714" s="239"/>
      <c r="SP714" s="239"/>
      <c r="SQ714" s="239"/>
      <c r="SR714" s="239"/>
      <c r="SS714" s="239"/>
      <c r="ST714" s="239"/>
      <c r="SU714" s="239"/>
      <c r="SV714" s="239"/>
      <c r="SW714" s="239"/>
      <c r="SX714" s="239"/>
      <c r="SY714" s="239"/>
      <c r="SZ714" s="239"/>
      <c r="TA714" s="239"/>
      <c r="TB714" s="239"/>
      <c r="TC714" s="239"/>
      <c r="TD714" s="239"/>
      <c r="TE714" s="239"/>
      <c r="TF714" s="239"/>
      <c r="TG714" s="239"/>
      <c r="TH714" s="239"/>
      <c r="TI714" s="239"/>
      <c r="TJ714" s="239"/>
      <c r="TK714" s="239"/>
      <c r="TL714" s="239"/>
      <c r="TM714" s="239"/>
      <c r="TN714" s="239"/>
      <c r="TO714" s="239"/>
      <c r="TP714" s="239"/>
      <c r="TQ714" s="239"/>
      <c r="TR714" s="239"/>
      <c r="TS714" s="239"/>
      <c r="TT714" s="239"/>
      <c r="TU714" s="239"/>
      <c r="TV714" s="239"/>
      <c r="TW714" s="239"/>
      <c r="TX714" s="239"/>
      <c r="TY714" s="239"/>
      <c r="TZ714" s="239"/>
      <c r="UA714" s="239"/>
      <c r="UB714" s="239"/>
      <c r="UC714" s="239"/>
      <c r="UD714" s="239"/>
      <c r="UE714" s="239"/>
      <c r="UF714" s="239"/>
      <c r="UG714" s="239"/>
      <c r="UH714" s="239"/>
      <c r="UI714" s="239"/>
      <c r="UJ714" s="239"/>
      <c r="UK714" s="239"/>
      <c r="UL714" s="239"/>
      <c r="UM714" s="239"/>
      <c r="UN714" s="239"/>
      <c r="UO714" s="239"/>
      <c r="UP714" s="239"/>
      <c r="UQ714" s="239"/>
      <c r="UR714" s="239"/>
      <c r="US714" s="239"/>
      <c r="UT714" s="239"/>
      <c r="UU714" s="239"/>
      <c r="UV714" s="239"/>
      <c r="UW714" s="239"/>
      <c r="UX714" s="239"/>
      <c r="UY714" s="239"/>
      <c r="UZ714" s="239"/>
      <c r="VA714" s="239"/>
      <c r="VB714" s="239"/>
      <c r="VC714" s="239"/>
      <c r="VD714" s="239"/>
      <c r="VE714" s="239"/>
      <c r="VF714" s="239"/>
      <c r="VG714" s="239"/>
      <c r="VH714" s="239"/>
      <c r="VI714" s="239"/>
      <c r="VJ714" s="239"/>
      <c r="VK714" s="239"/>
      <c r="VL714" s="239"/>
      <c r="VM714" s="239"/>
      <c r="VN714" s="239"/>
      <c r="VO714" s="239"/>
      <c r="VP714" s="239"/>
      <c r="VQ714" s="239"/>
      <c r="VR714" s="239"/>
      <c r="VS714" s="239"/>
      <c r="VT714" s="239"/>
      <c r="VU714" s="239"/>
      <c r="VV714" s="239"/>
      <c r="VW714" s="239"/>
      <c r="VX714" s="239"/>
      <c r="VY714" s="239"/>
      <c r="VZ714" s="239"/>
      <c r="WA714" s="239"/>
      <c r="WB714" s="239"/>
      <c r="WC714" s="239"/>
      <c r="WD714" s="239"/>
      <c r="WE714" s="239"/>
      <c r="WF714" s="239"/>
      <c r="WG714" s="239"/>
      <c r="WH714" s="239"/>
      <c r="WI714" s="239"/>
      <c r="WJ714" s="239"/>
      <c r="WK714" s="239"/>
      <c r="WL714" s="239"/>
      <c r="WM714" s="239"/>
      <c r="WN714" s="239"/>
      <c r="WO714" s="239"/>
      <c r="WP714" s="239"/>
      <c r="WQ714" s="239"/>
      <c r="WR714" s="239"/>
      <c r="WS714" s="239"/>
      <c r="WT714" s="239"/>
      <c r="WU714" s="239"/>
      <c r="WV714" s="239"/>
      <c r="WW714" s="239"/>
      <c r="WX714" s="239"/>
      <c r="WY714" s="239"/>
      <c r="WZ714" s="239"/>
      <c r="XA714" s="239"/>
      <c r="XB714" s="239"/>
      <c r="XC714" s="239"/>
      <c r="XD714" s="239"/>
      <c r="XE714" s="239"/>
      <c r="XF714" s="239"/>
      <c r="XG714" s="239"/>
      <c r="XH714" s="239"/>
      <c r="XI714" s="239"/>
      <c r="XJ714" s="239"/>
      <c r="XK714" s="239"/>
      <c r="XL714" s="239"/>
      <c r="XM714" s="239"/>
      <c r="XN714" s="239"/>
      <c r="XO714" s="239"/>
      <c r="XP714" s="239"/>
      <c r="XQ714" s="239"/>
      <c r="XR714" s="239"/>
      <c r="XS714" s="239"/>
      <c r="XT714" s="239"/>
      <c r="XU714" s="239"/>
      <c r="XV714" s="239"/>
      <c r="XW714" s="239"/>
      <c r="XX714" s="239"/>
      <c r="XY714" s="239"/>
      <c r="XZ714" s="239"/>
      <c r="YA714" s="239"/>
      <c r="YB714" s="239"/>
      <c r="YC714" s="239"/>
      <c r="YD714" s="239"/>
      <c r="YE714" s="239"/>
      <c r="YF714" s="239"/>
      <c r="YG714" s="239"/>
      <c r="YH714" s="239"/>
      <c r="YI714" s="239"/>
      <c r="YJ714" s="239"/>
      <c r="YK714" s="239"/>
      <c r="YL714" s="239"/>
      <c r="YM714" s="239"/>
      <c r="YN714" s="239"/>
      <c r="YO714" s="239"/>
      <c r="YP714" s="239"/>
      <c r="YQ714" s="239"/>
      <c r="YR714" s="239"/>
      <c r="YS714" s="239"/>
      <c r="YT714" s="239"/>
      <c r="YU714" s="239"/>
      <c r="YV714" s="239"/>
      <c r="YW714" s="239"/>
      <c r="YX714" s="239"/>
      <c r="YY714" s="239"/>
      <c r="YZ714" s="239"/>
      <c r="ZA714" s="239"/>
      <c r="ZB714" s="239"/>
      <c r="ZC714" s="239"/>
      <c r="ZD714" s="239"/>
      <c r="ZE714" s="239"/>
      <c r="ZF714" s="239"/>
      <c r="ZG714" s="239"/>
      <c r="ZH714" s="239"/>
      <c r="ZI714" s="239"/>
      <c r="ZJ714" s="239"/>
      <c r="ZK714" s="239"/>
      <c r="ZL714" s="239"/>
      <c r="ZM714" s="239"/>
      <c r="ZN714" s="239"/>
      <c r="ZO714" s="239"/>
      <c r="ZP714" s="239"/>
      <c r="ZQ714" s="239"/>
      <c r="ZR714" s="239"/>
      <c r="ZS714" s="239"/>
      <c r="ZT714" s="239"/>
      <c r="ZU714" s="239"/>
      <c r="ZV714" s="239"/>
      <c r="ZW714" s="239"/>
      <c r="ZX714" s="239"/>
      <c r="ZY714" s="239"/>
      <c r="ZZ714" s="239"/>
      <c r="AAA714" s="239"/>
      <c r="AAB714" s="239"/>
      <c r="AAC714" s="239"/>
      <c r="AAD714" s="239"/>
      <c r="AAE714" s="239"/>
      <c r="AAF714" s="239"/>
      <c r="AAG714" s="239"/>
      <c r="AAH714" s="239"/>
      <c r="AAI714" s="239"/>
      <c r="AAJ714" s="239"/>
      <c r="AAK714" s="239"/>
      <c r="AAL714" s="239"/>
      <c r="AAM714" s="239"/>
      <c r="AAN714" s="239"/>
      <c r="AAO714" s="239"/>
      <c r="AAP714" s="239"/>
      <c r="AAQ714" s="239"/>
      <c r="AAR714" s="239"/>
      <c r="AAS714" s="239"/>
      <c r="AAT714" s="239"/>
      <c r="AAU714" s="239"/>
      <c r="AAV714" s="239"/>
      <c r="AAW714" s="239"/>
      <c r="AAX714" s="239"/>
      <c r="AAY714" s="239"/>
      <c r="AAZ714" s="239"/>
      <c r="ABA714" s="239"/>
      <c r="ABB714" s="239"/>
      <c r="ABC714" s="239"/>
      <c r="ABD714" s="239"/>
      <c r="ABE714" s="239"/>
      <c r="ABF714" s="239"/>
      <c r="ABG714" s="239"/>
      <c r="ABH714" s="239"/>
      <c r="ABI714" s="239"/>
      <c r="ABJ714" s="239"/>
      <c r="ABK714" s="239"/>
      <c r="ABL714" s="239"/>
      <c r="ABM714" s="239"/>
      <c r="ABN714" s="239"/>
      <c r="ABO714" s="239"/>
      <c r="ABP714" s="239"/>
      <c r="ABQ714" s="239"/>
      <c r="ABR714" s="239"/>
      <c r="ABS714" s="239"/>
      <c r="ABT714" s="239"/>
      <c r="ABU714" s="239"/>
      <c r="ABV714" s="239"/>
      <c r="ABW714" s="239"/>
      <c r="ABX714" s="239"/>
      <c r="ABY714" s="239"/>
      <c r="ABZ714" s="239"/>
      <c r="ACA714" s="239"/>
      <c r="ACB714" s="239"/>
      <c r="ACC714" s="239"/>
      <c r="ACD714" s="239"/>
      <c r="ACE714" s="239"/>
      <c r="ACF714" s="239"/>
      <c r="ACG714" s="239"/>
      <c r="ACH714" s="239"/>
      <c r="ACI714" s="239"/>
      <c r="ACJ714" s="239"/>
      <c r="ACK714" s="239"/>
      <c r="ACL714" s="239"/>
      <c r="ACM714" s="239"/>
      <c r="ACN714" s="239"/>
      <c r="ACO714" s="239"/>
      <c r="ACP714" s="239"/>
      <c r="ACQ714" s="239"/>
      <c r="ACR714" s="239"/>
      <c r="ACS714" s="239"/>
      <c r="ACT714" s="239"/>
      <c r="ACU714" s="239"/>
      <c r="ACV714" s="239"/>
      <c r="ACW714" s="239"/>
      <c r="ACX714" s="239"/>
      <c r="ACY714" s="239"/>
      <c r="ACZ714" s="239"/>
      <c r="ADA714" s="239"/>
      <c r="ADB714" s="239"/>
      <c r="ADC714" s="239"/>
      <c r="ADD714" s="239"/>
      <c r="ADE714" s="239"/>
      <c r="ADF714" s="239"/>
      <c r="ADG714" s="239"/>
      <c r="ADH714" s="239"/>
      <c r="ADI714" s="239"/>
      <c r="ADJ714" s="239"/>
      <c r="ADK714" s="239"/>
      <c r="ADL714" s="239"/>
      <c r="ADM714" s="239"/>
      <c r="ADN714" s="239"/>
      <c r="ADO714" s="239"/>
      <c r="ADP714" s="239"/>
      <c r="ADQ714" s="239"/>
      <c r="ADR714" s="239"/>
      <c r="ADS714" s="239"/>
      <c r="ADT714" s="239"/>
      <c r="ADU714" s="239"/>
      <c r="ADV714" s="239"/>
      <c r="ADW714" s="239"/>
      <c r="ADX714" s="239"/>
      <c r="ADY714" s="239"/>
      <c r="ADZ714" s="239"/>
      <c r="AEA714" s="239"/>
      <c r="AEB714" s="239"/>
      <c r="AEC714" s="239"/>
      <c r="AED714" s="239"/>
      <c r="AEE714" s="239"/>
      <c r="AEF714" s="239"/>
      <c r="AEG714" s="239"/>
      <c r="AEH714" s="239"/>
      <c r="AEI714" s="239"/>
      <c r="AEJ714" s="239"/>
      <c r="AEK714" s="239"/>
      <c r="AEL714" s="239"/>
      <c r="AEM714" s="239"/>
      <c r="AEN714" s="239"/>
      <c r="AEO714" s="239"/>
      <c r="AEP714" s="239"/>
      <c r="AEQ714" s="239"/>
      <c r="AER714" s="239"/>
      <c r="AES714" s="239"/>
      <c r="AET714" s="239"/>
      <c r="AEU714" s="239"/>
      <c r="AEV714" s="239"/>
      <c r="AEW714" s="239"/>
      <c r="AEX714" s="239"/>
      <c r="AEY714" s="239"/>
      <c r="AEZ714" s="239"/>
      <c r="AFA714" s="239"/>
      <c r="AFB714" s="239"/>
      <c r="AFC714" s="239"/>
      <c r="AFD714" s="239"/>
      <c r="AFE714" s="239"/>
      <c r="AFF714" s="239"/>
      <c r="AFG714" s="239"/>
      <c r="AFH714" s="239"/>
      <c r="AFI714" s="239"/>
      <c r="AFJ714" s="239"/>
      <c r="AFK714" s="239"/>
      <c r="AFL714" s="239"/>
      <c r="AFM714" s="239"/>
      <c r="AFN714" s="239"/>
      <c r="AFO714" s="239"/>
      <c r="AFP714" s="239"/>
      <c r="AFQ714" s="239"/>
      <c r="AFR714" s="239"/>
      <c r="AFS714" s="239"/>
      <c r="AFT714" s="239"/>
      <c r="AFU714" s="239"/>
      <c r="AFV714" s="239"/>
      <c r="AFW714" s="239"/>
      <c r="AFX714" s="239"/>
      <c r="AFY714" s="239"/>
      <c r="AFZ714" s="239"/>
      <c r="AGA714" s="239"/>
      <c r="AGB714" s="239"/>
      <c r="AGC714" s="239"/>
      <c r="AGD714" s="239"/>
      <c r="AGE714" s="239"/>
      <c r="AGF714" s="239"/>
      <c r="AGG714" s="239"/>
      <c r="AGH714" s="239"/>
      <c r="AGI714" s="239"/>
      <c r="AGJ714" s="239"/>
      <c r="AGK714" s="239"/>
      <c r="AGL714" s="239"/>
      <c r="AGM714" s="239"/>
      <c r="AGN714" s="239"/>
      <c r="AGO714" s="239"/>
      <c r="AGP714" s="239"/>
      <c r="AGQ714" s="239"/>
      <c r="AGR714" s="239"/>
      <c r="AGS714" s="239"/>
      <c r="AGT714" s="239"/>
      <c r="AGU714" s="239"/>
      <c r="AGV714" s="239"/>
      <c r="AGW714" s="239"/>
      <c r="AGX714" s="239"/>
      <c r="AGY714" s="239"/>
      <c r="AGZ714" s="239"/>
      <c r="AHA714" s="239"/>
      <c r="AHB714" s="239"/>
      <c r="AHC714" s="239"/>
      <c r="AHD714" s="239"/>
      <c r="AHE714" s="239"/>
      <c r="AHF714" s="239"/>
      <c r="AHG714" s="239"/>
      <c r="AHH714" s="239"/>
      <c r="AHI714" s="239"/>
      <c r="AHJ714" s="239"/>
      <c r="AHK714" s="239"/>
      <c r="AHL714" s="239"/>
      <c r="AHM714" s="239"/>
      <c r="AHN714" s="239"/>
      <c r="AHO714" s="239"/>
      <c r="AHP714" s="239"/>
      <c r="AHQ714" s="239"/>
      <c r="AHR714" s="239"/>
      <c r="AHS714" s="239"/>
      <c r="AHT714" s="239"/>
      <c r="AHU714" s="239"/>
      <c r="AHV714" s="239"/>
      <c r="AHW714" s="239"/>
      <c r="AHX714" s="239"/>
      <c r="AHY714" s="239"/>
      <c r="AHZ714" s="239"/>
      <c r="AIA714" s="239"/>
      <c r="AIB714" s="239"/>
      <c r="AIC714" s="239"/>
      <c r="AID714" s="239"/>
      <c r="AIE714" s="239"/>
      <c r="AIF714" s="239"/>
      <c r="AIG714" s="239"/>
      <c r="AIH714" s="239"/>
      <c r="AII714" s="239"/>
      <c r="AIJ714" s="239"/>
      <c r="AIK714" s="239"/>
      <c r="AIL714" s="239"/>
      <c r="AIM714" s="239"/>
      <c r="AIN714" s="239"/>
      <c r="AIO714" s="239"/>
      <c r="AIP714" s="239"/>
      <c r="AIQ714" s="239"/>
      <c r="AIR714" s="239"/>
      <c r="AIS714" s="239"/>
      <c r="AIT714" s="239"/>
      <c r="AIU714" s="239"/>
      <c r="AIV714" s="239"/>
      <c r="AIW714" s="239"/>
      <c r="AIX714" s="239"/>
      <c r="AIY714" s="239"/>
      <c r="AIZ714" s="239"/>
      <c r="AJA714" s="239"/>
      <c r="AJB714" s="239"/>
      <c r="AJC714" s="239"/>
      <c r="AJD714" s="239"/>
      <c r="AJE714" s="239"/>
      <c r="AJF714" s="239"/>
      <c r="AJG714" s="239"/>
      <c r="AJH714" s="239"/>
      <c r="AJI714" s="239"/>
      <c r="AJJ714" s="239"/>
      <c r="AJK714" s="239"/>
      <c r="AJL714" s="239"/>
      <c r="AJM714" s="239"/>
      <c r="AJN714" s="239"/>
      <c r="AJO714" s="239"/>
      <c r="AJP714" s="239"/>
      <c r="AJQ714" s="239"/>
      <c r="AJR714" s="239"/>
      <c r="AJS714" s="239"/>
      <c r="AJT714" s="239"/>
      <c r="AJU714" s="239"/>
      <c r="AJV714" s="239"/>
      <c r="AJW714" s="239"/>
      <c r="AJX714" s="239"/>
      <c r="AJY714" s="239"/>
      <c r="AJZ714" s="239"/>
      <c r="AKA714" s="239"/>
      <c r="AKB714" s="239"/>
      <c r="AKC714" s="239"/>
      <c r="AKD714" s="239"/>
      <c r="AKE714" s="239"/>
      <c r="AKF714" s="239"/>
      <c r="AKG714" s="239"/>
      <c r="AKH714" s="239"/>
      <c r="AKI714" s="239"/>
      <c r="AKJ714" s="239"/>
      <c r="AKK714" s="239"/>
      <c r="AKL714" s="239"/>
      <c r="AKM714" s="239"/>
      <c r="AKN714" s="239"/>
      <c r="AKO714" s="239"/>
      <c r="AKP714" s="239"/>
      <c r="AKQ714" s="239"/>
      <c r="AKR714" s="239"/>
      <c r="AKS714" s="239"/>
      <c r="AKT714" s="239"/>
      <c r="AKU714" s="239"/>
      <c r="AKV714" s="239"/>
      <c r="AKW714" s="239"/>
      <c r="AKX714" s="239"/>
      <c r="AKY714" s="239"/>
      <c r="AKZ714" s="239"/>
      <c r="ALA714" s="239"/>
      <c r="ALB714" s="239"/>
      <c r="ALC714" s="239"/>
      <c r="ALD714" s="239"/>
      <c r="ALE714" s="239"/>
      <c r="ALF714" s="239"/>
      <c r="ALG714" s="239"/>
      <c r="ALH714" s="239"/>
      <c r="ALI714" s="239"/>
      <c r="ALJ714" s="239"/>
      <c r="ALK714" s="239"/>
      <c r="ALL714" s="239"/>
      <c r="ALM714" s="239"/>
      <c r="ALN714" s="239"/>
      <c r="ALO714" s="239"/>
      <c r="ALP714" s="239"/>
      <c r="ALQ714" s="239"/>
      <c r="ALR714" s="239"/>
      <c r="ALS714" s="239"/>
      <c r="ALT714" s="239"/>
      <c r="ALU714" s="239"/>
      <c r="ALV714" s="239"/>
      <c r="ALW714" s="239"/>
      <c r="ALX714" s="239"/>
      <c r="ALY714" s="239"/>
      <c r="ALZ714" s="239"/>
      <c r="AMA714" s="239"/>
      <c r="AMB714" s="239"/>
      <c r="AMC714" s="239"/>
      <c r="AMD714" s="239"/>
      <c r="AME714" s="239"/>
      <c r="AMF714" s="239"/>
      <c r="AMG714" s="239"/>
      <c r="AMH714" s="239"/>
      <c r="AMI714" s="239"/>
      <c r="AMJ714" s="239"/>
      <c r="AMK714" s="239"/>
      <c r="AML714" s="239"/>
      <c r="AMM714" s="239"/>
      <c r="AMN714" s="239"/>
      <c r="AMO714" s="239"/>
      <c r="AMP714" s="239"/>
      <c r="AMQ714" s="239"/>
      <c r="AMR714" s="239"/>
      <c r="AMS714" s="239"/>
      <c r="AMT714" s="239"/>
      <c r="AMU714" s="239"/>
      <c r="AMV714" s="239"/>
      <c r="AMW714" s="239"/>
      <c r="AMX714" s="239"/>
      <c r="AMY714" s="239"/>
      <c r="AMZ714" s="239"/>
      <c r="ANA714" s="239"/>
      <c r="ANB714" s="239"/>
      <c r="ANC714" s="239"/>
      <c r="AND714" s="239"/>
      <c r="ANE714" s="239"/>
      <c r="ANF714" s="239"/>
      <c r="ANG714" s="239"/>
      <c r="ANH714" s="239"/>
      <c r="ANI714" s="239"/>
      <c r="ANJ714" s="239"/>
      <c r="ANK714" s="239"/>
      <c r="ANL714" s="239"/>
      <c r="ANM714" s="239"/>
      <c r="ANN714" s="239"/>
      <c r="ANO714" s="239"/>
      <c r="ANP714" s="239"/>
      <c r="ANQ714" s="239"/>
      <c r="ANR714" s="239"/>
      <c r="ANS714" s="239"/>
      <c r="ANT714" s="239"/>
      <c r="ANU714" s="239"/>
      <c r="ANV714" s="239"/>
      <c r="ANW714" s="239"/>
      <c r="ANX714" s="239"/>
      <c r="ANY714" s="239"/>
      <c r="ANZ714" s="239"/>
      <c r="AOA714" s="239"/>
      <c r="AOB714" s="239"/>
      <c r="AOC714" s="239"/>
      <c r="AOD714" s="239"/>
      <c r="AOE714" s="239"/>
      <c r="AOF714" s="239"/>
      <c r="AOG714" s="239"/>
      <c r="AOH714" s="239"/>
      <c r="AOI714" s="239"/>
      <c r="AOJ714" s="239"/>
      <c r="AOK714" s="239"/>
      <c r="AOL714" s="239"/>
      <c r="AOM714" s="239"/>
      <c r="AON714" s="239"/>
      <c r="AOO714" s="239"/>
      <c r="AOP714" s="239"/>
      <c r="AOQ714" s="239"/>
      <c r="AOR714" s="239"/>
      <c r="AOS714" s="239"/>
      <c r="AOT714" s="239"/>
      <c r="AOU714" s="239"/>
      <c r="AOV714" s="239"/>
      <c r="AOW714" s="239"/>
      <c r="AOX714" s="239"/>
      <c r="AOY714" s="239"/>
      <c r="AOZ714" s="239"/>
      <c r="APA714" s="239"/>
      <c r="APB714" s="239"/>
      <c r="APC714" s="239"/>
      <c r="APD714" s="239"/>
      <c r="APE714" s="239"/>
      <c r="APF714" s="239"/>
      <c r="APG714" s="239"/>
      <c r="APH714" s="239"/>
      <c r="API714" s="239"/>
      <c r="APJ714" s="239"/>
      <c r="APK714" s="239"/>
      <c r="APL714" s="239"/>
      <c r="APM714" s="239"/>
      <c r="APN714" s="239"/>
      <c r="APO714" s="239"/>
      <c r="APP714" s="239"/>
      <c r="APQ714" s="239"/>
      <c r="APR714" s="239"/>
      <c r="APS714" s="239"/>
      <c r="APT714" s="239"/>
      <c r="APU714" s="239"/>
      <c r="APV714" s="239"/>
      <c r="APW714" s="239"/>
      <c r="APX714" s="239"/>
      <c r="APY714" s="239"/>
      <c r="APZ714" s="239"/>
      <c r="AQA714" s="239"/>
      <c r="AQB714" s="239"/>
      <c r="AQC714" s="239"/>
      <c r="AQD714" s="239"/>
      <c r="AQE714" s="239"/>
      <c r="AQF714" s="239"/>
      <c r="AQG714" s="239"/>
      <c r="AQH714" s="239"/>
      <c r="AQI714" s="239"/>
      <c r="AQJ714" s="239"/>
      <c r="AQK714" s="239"/>
      <c r="AQL714" s="239"/>
      <c r="AQM714" s="239"/>
      <c r="AQN714" s="239"/>
      <c r="AQO714" s="239"/>
      <c r="AQP714" s="239"/>
      <c r="AQQ714" s="239"/>
      <c r="AQR714" s="239"/>
      <c r="AQS714" s="239"/>
      <c r="AQT714" s="239"/>
      <c r="AQU714" s="239"/>
      <c r="AQV714" s="239"/>
      <c r="AQW714" s="239"/>
      <c r="AQX714" s="239"/>
      <c r="AQY714" s="239"/>
      <c r="AQZ714" s="239"/>
      <c r="ARA714" s="239"/>
      <c r="ARB714" s="239"/>
      <c r="ARC714" s="239"/>
      <c r="ARD714" s="239"/>
      <c r="ARE714" s="239"/>
      <c r="ARF714" s="239"/>
      <c r="ARG714" s="239"/>
      <c r="ARH714" s="239"/>
      <c r="ARI714" s="239"/>
      <c r="ARJ714" s="239"/>
      <c r="ARK714" s="239"/>
      <c r="ARL714" s="239"/>
      <c r="ARM714" s="239"/>
      <c r="ARN714" s="239"/>
      <c r="ARO714" s="239"/>
      <c r="ARP714" s="239"/>
      <c r="ARQ714" s="239"/>
      <c r="ARR714" s="239"/>
      <c r="ARS714" s="239"/>
      <c r="ART714" s="239"/>
      <c r="ARU714" s="239"/>
      <c r="ARV714" s="239"/>
      <c r="ARW714" s="239"/>
      <c r="ARX714" s="239"/>
      <c r="ARY714" s="239"/>
      <c r="ARZ714" s="239"/>
      <c r="ASA714" s="239"/>
      <c r="ASB714" s="239"/>
      <c r="ASC714" s="239"/>
      <c r="ASD714" s="239"/>
      <c r="ASE714" s="239"/>
      <c r="ASF714" s="239"/>
      <c r="ASG714" s="239"/>
      <c r="ASH714" s="239"/>
      <c r="ASI714" s="239"/>
      <c r="ASJ714" s="239"/>
      <c r="ASK714" s="239"/>
      <c r="ASL714" s="239"/>
      <c r="ASM714" s="239"/>
      <c r="ASN714" s="239"/>
      <c r="ASO714" s="239"/>
      <c r="ASP714" s="239"/>
      <c r="ASQ714" s="239"/>
      <c r="ASR714" s="239"/>
      <c r="ASS714" s="239"/>
      <c r="AST714" s="239"/>
      <c r="ASU714" s="239"/>
      <c r="ASV714" s="239"/>
      <c r="ASW714" s="239"/>
      <c r="ASX714" s="239"/>
      <c r="ASY714" s="239"/>
      <c r="ASZ714" s="239"/>
      <c r="ATA714" s="239"/>
      <c r="ATB714" s="239"/>
      <c r="ATC714" s="239"/>
      <c r="ATD714" s="239"/>
      <c r="ATE714" s="239"/>
      <c r="ATF714" s="239"/>
      <c r="ATG714" s="239"/>
      <c r="ATH714" s="239"/>
      <c r="ATI714" s="239"/>
      <c r="ATJ714" s="239"/>
      <c r="ATK714" s="239"/>
      <c r="ATL714" s="239"/>
      <c r="ATM714" s="239"/>
      <c r="ATN714" s="239"/>
      <c r="ATO714" s="239"/>
      <c r="ATP714" s="239"/>
      <c r="ATQ714" s="239"/>
      <c r="ATR714" s="239"/>
      <c r="ATS714" s="239"/>
      <c r="ATT714" s="239"/>
      <c r="ATU714" s="239"/>
      <c r="ATV714" s="239"/>
      <c r="ATW714" s="239"/>
      <c r="ATX714" s="239"/>
      <c r="ATY714" s="239"/>
      <c r="ATZ714" s="239"/>
      <c r="AUA714" s="239"/>
      <c r="AUB714" s="239"/>
      <c r="AUC714" s="239"/>
      <c r="AUD714" s="239"/>
      <c r="AUE714" s="239"/>
      <c r="AUF714" s="239"/>
      <c r="AUG714" s="239"/>
      <c r="AUH714" s="239"/>
      <c r="AUI714" s="239"/>
      <c r="AUJ714" s="239"/>
      <c r="AUK714" s="239"/>
      <c r="AUL714" s="239"/>
      <c r="AUM714" s="239"/>
      <c r="AUN714" s="239"/>
      <c r="AUO714" s="239"/>
      <c r="AUP714" s="239"/>
      <c r="AUQ714" s="239"/>
      <c r="AUR714" s="239"/>
      <c r="AUS714" s="239"/>
      <c r="AUT714" s="239"/>
      <c r="AUU714" s="239"/>
      <c r="AUV714" s="239"/>
      <c r="AUW714" s="239"/>
      <c r="AUX714" s="239"/>
      <c r="AUY714" s="239"/>
      <c r="AUZ714" s="239"/>
      <c r="AVA714" s="239"/>
      <c r="AVB714" s="239"/>
      <c r="AVC714" s="239"/>
      <c r="AVD714" s="239"/>
      <c r="AVE714" s="239"/>
      <c r="AVF714" s="239"/>
      <c r="AVG714" s="239"/>
      <c r="AVH714" s="239"/>
      <c r="AVI714" s="239"/>
      <c r="AVJ714" s="239"/>
      <c r="AVK714" s="239"/>
      <c r="AVL714" s="239"/>
      <c r="AVM714" s="239"/>
      <c r="AVN714" s="239"/>
      <c r="AVO714" s="239"/>
      <c r="AVP714" s="239"/>
      <c r="AVQ714" s="239"/>
      <c r="AVR714" s="239"/>
      <c r="AVS714" s="239"/>
      <c r="AVT714" s="239"/>
      <c r="AVU714" s="239"/>
      <c r="AVV714" s="239"/>
      <c r="AVW714" s="239"/>
      <c r="AVX714" s="239"/>
      <c r="AVY714" s="239"/>
      <c r="AVZ714" s="239"/>
      <c r="AWA714" s="239"/>
      <c r="AWB714" s="239"/>
      <c r="AWC714" s="239"/>
      <c r="AWD714" s="239"/>
      <c r="AWE714" s="239"/>
      <c r="AWF714" s="239"/>
      <c r="AWG714" s="239"/>
      <c r="AWH714" s="239"/>
      <c r="AWI714" s="239"/>
      <c r="AWJ714" s="239"/>
      <c r="AWK714" s="239"/>
      <c r="AWL714" s="239"/>
      <c r="AWM714" s="239"/>
      <c r="AWN714" s="239"/>
      <c r="AWO714" s="239"/>
      <c r="AWP714" s="239"/>
      <c r="AWQ714" s="239"/>
      <c r="AWR714" s="239"/>
      <c r="AWS714" s="239"/>
      <c r="AWT714" s="239"/>
      <c r="AWU714" s="239"/>
      <c r="AWV714" s="239"/>
      <c r="AWW714" s="239"/>
      <c r="AWX714" s="239"/>
      <c r="AWY714" s="239"/>
      <c r="AWZ714" s="239"/>
      <c r="AXA714" s="239"/>
      <c r="AXB714" s="239"/>
      <c r="AXC714" s="239"/>
      <c r="AXD714" s="239"/>
      <c r="AXE714" s="239"/>
      <c r="AXF714" s="239"/>
      <c r="AXG714" s="239"/>
      <c r="AXH714" s="239"/>
      <c r="AXI714" s="239"/>
      <c r="AXJ714" s="239"/>
      <c r="AXK714" s="239"/>
      <c r="AXL714" s="239"/>
      <c r="AXM714" s="239"/>
      <c r="AXN714" s="239"/>
      <c r="AXO714" s="239"/>
      <c r="AXP714" s="239"/>
      <c r="AXQ714" s="239"/>
      <c r="AXR714" s="239"/>
      <c r="AXS714" s="239"/>
      <c r="AXT714" s="239"/>
      <c r="AXU714" s="239"/>
      <c r="AXV714" s="239"/>
      <c r="AXW714" s="239"/>
      <c r="AXX714" s="239"/>
      <c r="AXY714" s="239"/>
      <c r="AXZ714" s="239"/>
      <c r="AYA714" s="239"/>
      <c r="AYB714" s="239"/>
      <c r="AYC714" s="239"/>
      <c r="AYD714" s="239"/>
      <c r="AYE714" s="239"/>
      <c r="AYF714" s="239"/>
      <c r="AYG714" s="239"/>
      <c r="AYH714" s="239"/>
      <c r="AYI714" s="239"/>
      <c r="AYJ714" s="239"/>
      <c r="AYK714" s="239"/>
      <c r="AYL714" s="239"/>
      <c r="AYM714" s="239"/>
      <c r="AYN714" s="239"/>
      <c r="AYO714" s="239"/>
      <c r="AYP714" s="239"/>
      <c r="AYQ714" s="239"/>
      <c r="AYR714" s="239"/>
      <c r="AYS714" s="239"/>
      <c r="AYT714" s="239"/>
      <c r="AYU714" s="239"/>
      <c r="AYV714" s="239"/>
      <c r="AYW714" s="239"/>
      <c r="AYX714" s="239"/>
      <c r="AYY714" s="239"/>
      <c r="AYZ714" s="239"/>
      <c r="AZA714" s="239"/>
      <c r="AZB714" s="239"/>
      <c r="AZC714" s="239"/>
      <c r="AZD714" s="239"/>
      <c r="AZE714" s="239"/>
      <c r="AZF714" s="239"/>
      <c r="AZG714" s="239"/>
      <c r="AZH714" s="239"/>
      <c r="AZI714" s="239"/>
      <c r="AZJ714" s="239"/>
      <c r="AZK714" s="239"/>
      <c r="AZL714" s="239"/>
      <c r="AZM714" s="239"/>
      <c r="AZN714" s="239"/>
      <c r="AZO714" s="239"/>
      <c r="AZP714" s="239"/>
      <c r="AZQ714" s="239"/>
      <c r="AZR714" s="239"/>
      <c r="AZS714" s="239"/>
      <c r="AZT714" s="239"/>
      <c r="AZU714" s="239"/>
      <c r="AZV714" s="239"/>
      <c r="AZW714" s="239"/>
      <c r="AZX714" s="239"/>
      <c r="AZY714" s="239"/>
      <c r="AZZ714" s="239"/>
      <c r="BAA714" s="239"/>
      <c r="BAB714" s="239"/>
      <c r="BAC714" s="239"/>
      <c r="BAD714" s="239"/>
      <c r="BAE714" s="239"/>
      <c r="BAF714" s="239"/>
      <c r="BAG714" s="239"/>
      <c r="BAH714" s="239"/>
      <c r="BAI714" s="239"/>
      <c r="BAJ714" s="239"/>
      <c r="BAK714" s="239"/>
      <c r="BAL714" s="239"/>
      <c r="BAM714" s="239"/>
      <c r="BAN714" s="239"/>
      <c r="BAO714" s="239"/>
      <c r="BAP714" s="239"/>
      <c r="BAQ714" s="239"/>
      <c r="BAR714" s="239"/>
      <c r="BAS714" s="239"/>
      <c r="BAT714" s="239"/>
      <c r="BAU714" s="239"/>
      <c r="BAV714" s="239"/>
      <c r="BAW714" s="239"/>
      <c r="BAX714" s="239"/>
      <c r="BAY714" s="239"/>
      <c r="BAZ714" s="239"/>
      <c r="BBA714" s="239"/>
      <c r="BBB714" s="239"/>
      <c r="BBC714" s="239"/>
      <c r="BBD714" s="239"/>
      <c r="BBE714" s="239"/>
      <c r="BBF714" s="239"/>
      <c r="BBG714" s="239"/>
      <c r="BBH714" s="239"/>
      <c r="BBI714" s="239"/>
      <c r="BBJ714" s="239"/>
      <c r="BBK714" s="239"/>
      <c r="BBL714" s="239"/>
      <c r="BBM714" s="239"/>
      <c r="BBN714" s="239"/>
      <c r="BBO714" s="239"/>
      <c r="BBP714" s="239"/>
      <c r="BBQ714" s="239"/>
      <c r="BBR714" s="239"/>
      <c r="BBS714" s="239"/>
      <c r="BBT714" s="239"/>
      <c r="BBU714" s="239"/>
      <c r="BBV714" s="239"/>
      <c r="BBW714" s="239"/>
      <c r="BBX714" s="239"/>
      <c r="BBY714" s="239"/>
      <c r="BBZ714" s="239"/>
      <c r="BCA714" s="239"/>
      <c r="BCB714" s="239"/>
      <c r="BCC714" s="239"/>
      <c r="BCD714" s="239"/>
      <c r="BCE714" s="239"/>
      <c r="BCF714" s="239"/>
      <c r="BCG714" s="239"/>
      <c r="BCH714" s="239"/>
      <c r="BCI714" s="239"/>
      <c r="BCJ714" s="239"/>
      <c r="BCK714" s="239"/>
      <c r="BCL714" s="239"/>
      <c r="BCM714" s="239"/>
      <c r="BCN714" s="239"/>
      <c r="BCO714" s="239"/>
      <c r="BCP714" s="239"/>
      <c r="BCQ714" s="239"/>
      <c r="BCR714" s="239"/>
      <c r="BCS714" s="239"/>
      <c r="BCT714" s="239"/>
      <c r="BCU714" s="239"/>
      <c r="BCV714" s="239"/>
      <c r="BCW714" s="239"/>
      <c r="BCX714" s="239"/>
      <c r="BCY714" s="239"/>
      <c r="BCZ714" s="239"/>
      <c r="BDA714" s="239"/>
      <c r="BDB714" s="239"/>
      <c r="BDC714" s="239"/>
      <c r="BDD714" s="239"/>
      <c r="BDE714" s="239"/>
      <c r="BDF714" s="239"/>
      <c r="BDG714" s="239"/>
      <c r="BDH714" s="239"/>
      <c r="BDI714" s="239"/>
      <c r="BDJ714" s="239"/>
      <c r="BDK714" s="239"/>
      <c r="BDL714" s="239"/>
      <c r="BDM714" s="239"/>
      <c r="BDN714" s="239"/>
      <c r="BDO714" s="239"/>
      <c r="BDP714" s="239"/>
      <c r="BDQ714" s="239"/>
      <c r="BDR714" s="239"/>
      <c r="BDS714" s="239"/>
      <c r="BDT714" s="239"/>
      <c r="BDU714" s="239"/>
      <c r="BDV714" s="239"/>
      <c r="BDW714" s="239"/>
      <c r="BDX714" s="239"/>
      <c r="BDY714" s="239"/>
      <c r="BDZ714" s="239"/>
      <c r="BEA714" s="239"/>
      <c r="BEB714" s="239"/>
      <c r="BEC714" s="239"/>
      <c r="BED714" s="239"/>
      <c r="BEE714" s="239"/>
      <c r="BEF714" s="239"/>
      <c r="BEG714" s="239"/>
      <c r="BEH714" s="239"/>
      <c r="BEI714" s="239"/>
      <c r="BEJ714" s="239"/>
      <c r="BEK714" s="239"/>
      <c r="BEL714" s="239"/>
      <c r="BEM714" s="239"/>
      <c r="BEN714" s="239"/>
      <c r="BEO714" s="239"/>
      <c r="BEP714" s="239"/>
      <c r="BEQ714" s="239"/>
      <c r="BER714" s="239"/>
      <c r="BES714" s="239"/>
      <c r="BET714" s="239"/>
      <c r="BEU714" s="239"/>
      <c r="BEV714" s="239"/>
      <c r="BEW714" s="239"/>
      <c r="BEX714" s="239"/>
      <c r="BEY714" s="239"/>
      <c r="BEZ714" s="239"/>
      <c r="BFA714" s="239"/>
      <c r="BFB714" s="239"/>
      <c r="BFC714" s="239"/>
      <c r="BFD714" s="239"/>
      <c r="BFE714" s="239"/>
      <c r="BFF714" s="239"/>
      <c r="BFG714" s="239"/>
      <c r="BFH714" s="239"/>
      <c r="BFI714" s="239"/>
      <c r="BFJ714" s="239"/>
      <c r="BFK714" s="239"/>
      <c r="BFL714" s="239"/>
      <c r="BFM714" s="239"/>
      <c r="BFN714" s="239"/>
      <c r="BFO714" s="239"/>
      <c r="BFP714" s="239"/>
      <c r="BFQ714" s="239"/>
      <c r="BFR714" s="239"/>
      <c r="BFS714" s="239"/>
      <c r="BFT714" s="239"/>
      <c r="BFU714" s="239"/>
      <c r="BFV714" s="239"/>
      <c r="BFW714" s="239"/>
      <c r="BFX714" s="239"/>
      <c r="BFY714" s="239"/>
      <c r="BFZ714" s="239"/>
      <c r="BGA714" s="239"/>
      <c r="BGB714" s="239"/>
      <c r="BGC714" s="239"/>
      <c r="BGD714" s="239"/>
      <c r="BGE714" s="239"/>
      <c r="BGF714" s="239"/>
      <c r="BGG714" s="239"/>
      <c r="BGH714" s="239"/>
      <c r="BGI714" s="239"/>
      <c r="BGJ714" s="239"/>
      <c r="BGK714" s="239"/>
      <c r="BGL714" s="239"/>
      <c r="BGM714" s="239"/>
      <c r="BGN714" s="239"/>
      <c r="BGO714" s="239"/>
      <c r="BGP714" s="239"/>
      <c r="BGQ714" s="239"/>
      <c r="BGR714" s="239"/>
      <c r="BGS714" s="239"/>
      <c r="BGT714" s="239"/>
      <c r="BGU714" s="239"/>
      <c r="BGV714" s="239"/>
      <c r="BGW714" s="239"/>
      <c r="BGX714" s="239"/>
      <c r="BGY714" s="239"/>
      <c r="BGZ714" s="239"/>
      <c r="BHA714" s="239"/>
      <c r="BHB714" s="239"/>
      <c r="BHC714" s="239"/>
      <c r="BHD714" s="239"/>
      <c r="BHE714" s="239"/>
      <c r="BHF714" s="239"/>
      <c r="BHG714" s="239"/>
      <c r="BHH714" s="239"/>
      <c r="BHI714" s="239"/>
      <c r="BHJ714" s="239"/>
      <c r="BHK714" s="239"/>
      <c r="BHL714" s="239"/>
      <c r="BHM714" s="239"/>
      <c r="BHN714" s="239"/>
      <c r="BHO714" s="239"/>
      <c r="BHP714" s="239"/>
      <c r="BHQ714" s="239"/>
      <c r="BHR714" s="239"/>
      <c r="BHS714" s="239"/>
      <c r="BHT714" s="239"/>
      <c r="BHU714" s="239"/>
      <c r="BHV714" s="239"/>
      <c r="BHW714" s="239"/>
      <c r="BHX714" s="239"/>
      <c r="BHY714" s="239"/>
      <c r="BHZ714" s="239"/>
      <c r="BIA714" s="239"/>
      <c r="BIB714" s="239"/>
      <c r="BIC714" s="239"/>
      <c r="BID714" s="239"/>
      <c r="BIE714" s="239"/>
      <c r="BIF714" s="239"/>
      <c r="BIG714" s="239"/>
      <c r="BIH714" s="239"/>
      <c r="BII714" s="239"/>
      <c r="BIJ714" s="239"/>
      <c r="BIK714" s="239"/>
      <c r="BIL714" s="239"/>
      <c r="BIM714" s="239"/>
      <c r="BIN714" s="239"/>
      <c r="BIO714" s="239"/>
      <c r="BIP714" s="239"/>
      <c r="BIQ714" s="239"/>
      <c r="BIR714" s="239"/>
      <c r="BIS714" s="239"/>
      <c r="BIT714" s="239"/>
      <c r="BIU714" s="239"/>
      <c r="BIV714" s="239"/>
      <c r="BIW714" s="239"/>
      <c r="BIX714" s="239"/>
      <c r="BIY714" s="239"/>
      <c r="BIZ714" s="239"/>
      <c r="BJA714" s="239"/>
      <c r="BJB714" s="239"/>
      <c r="BJC714" s="239"/>
      <c r="BJD714" s="239"/>
      <c r="BJE714" s="239"/>
      <c r="BJF714" s="239"/>
      <c r="BJG714" s="239"/>
      <c r="BJH714" s="239"/>
      <c r="BJI714" s="239"/>
      <c r="BJJ714" s="239"/>
      <c r="BJK714" s="239"/>
      <c r="BJL714" s="239"/>
      <c r="BJM714" s="239"/>
      <c r="BJN714" s="239"/>
      <c r="BJO714" s="239"/>
      <c r="BJP714" s="239"/>
      <c r="BJQ714" s="239"/>
      <c r="BJR714" s="239"/>
      <c r="BJS714" s="239"/>
      <c r="BJT714" s="239"/>
      <c r="BJU714" s="239"/>
      <c r="BJV714" s="239"/>
      <c r="BJW714" s="239"/>
      <c r="BJX714" s="239"/>
      <c r="BJY714" s="239"/>
      <c r="BJZ714" s="239"/>
      <c r="BKA714" s="239"/>
      <c r="BKB714" s="239"/>
      <c r="BKC714" s="239"/>
      <c r="BKD714" s="239"/>
      <c r="BKE714" s="239"/>
      <c r="BKF714" s="239"/>
      <c r="BKG714" s="239"/>
      <c r="BKH714" s="239"/>
      <c r="BKI714" s="239"/>
      <c r="BKJ714" s="239"/>
      <c r="BKK714" s="239"/>
      <c r="BKL714" s="239"/>
      <c r="BKM714" s="239"/>
      <c r="BKN714" s="239"/>
      <c r="BKO714" s="239"/>
      <c r="BKP714" s="239"/>
      <c r="BKQ714" s="239"/>
      <c r="BKR714" s="239"/>
      <c r="BKS714" s="239"/>
      <c r="BKT714" s="239"/>
      <c r="BKU714" s="239"/>
      <c r="BKV714" s="239"/>
      <c r="BKW714" s="239"/>
      <c r="BKX714" s="239"/>
      <c r="BKY714" s="239"/>
      <c r="BKZ714" s="239"/>
      <c r="BLA714" s="239"/>
      <c r="BLB714" s="239"/>
      <c r="BLC714" s="239"/>
      <c r="BLD714" s="239"/>
      <c r="BLE714" s="239"/>
      <c r="BLF714" s="239"/>
      <c r="BLG714" s="239"/>
      <c r="BLH714" s="239"/>
      <c r="BLI714" s="239"/>
      <c r="BLJ714" s="239"/>
      <c r="BLK714" s="239"/>
      <c r="BLL714" s="239"/>
      <c r="BLM714" s="239"/>
      <c r="BLN714" s="239"/>
      <c r="BLO714" s="239"/>
      <c r="BLP714" s="239"/>
      <c r="BLQ714" s="239"/>
      <c r="BLR714" s="239"/>
      <c r="BLS714" s="239"/>
      <c r="BLT714" s="239"/>
      <c r="BLU714" s="239"/>
      <c r="BLV714" s="239"/>
      <c r="BLW714" s="239"/>
      <c r="BLX714" s="239"/>
      <c r="BLY714" s="239"/>
      <c r="BLZ714" s="239"/>
      <c r="BMA714" s="239"/>
      <c r="BMB714" s="239"/>
      <c r="BMC714" s="239"/>
      <c r="BMD714" s="239"/>
      <c r="BME714" s="239"/>
      <c r="BMF714" s="239"/>
      <c r="BMG714" s="239"/>
      <c r="BMH714" s="239"/>
      <c r="BMI714" s="239"/>
      <c r="BMJ714" s="239"/>
      <c r="BMK714" s="239"/>
      <c r="BML714" s="239"/>
      <c r="BMM714" s="239"/>
      <c r="BMN714" s="239"/>
      <c r="BMO714" s="239"/>
      <c r="BMP714" s="239"/>
      <c r="BMQ714" s="239"/>
      <c r="BMR714" s="239"/>
      <c r="BMS714" s="239"/>
      <c r="BMT714" s="239"/>
      <c r="BMU714" s="239"/>
      <c r="BMV714" s="239"/>
      <c r="BMW714" s="239"/>
      <c r="BMX714" s="239"/>
      <c r="BMY714" s="239"/>
      <c r="BMZ714" s="239"/>
      <c r="BNA714" s="239"/>
      <c r="BNB714" s="239"/>
      <c r="BNC714" s="239"/>
      <c r="BND714" s="239"/>
      <c r="BNE714" s="239"/>
      <c r="BNF714" s="239"/>
      <c r="BNG714" s="239"/>
      <c r="BNH714" s="239"/>
      <c r="BNI714" s="239"/>
      <c r="BNJ714" s="239"/>
      <c r="BNK714" s="239"/>
      <c r="BNL714" s="239"/>
      <c r="BNM714" s="239"/>
      <c r="BNN714" s="239"/>
      <c r="BNO714" s="239"/>
      <c r="BNP714" s="239"/>
      <c r="BNQ714" s="239"/>
      <c r="BNR714" s="239"/>
      <c r="BNS714" s="239"/>
      <c r="BNT714" s="239"/>
      <c r="BNU714" s="239"/>
      <c r="BNV714" s="239"/>
      <c r="BNW714" s="239"/>
      <c r="BNX714" s="239"/>
      <c r="BNY714" s="239"/>
      <c r="BNZ714" s="239"/>
      <c r="BOA714" s="239"/>
      <c r="BOB714" s="239"/>
      <c r="BOC714" s="239"/>
      <c r="BOD714" s="239"/>
      <c r="BOE714" s="239"/>
      <c r="BOF714" s="239"/>
      <c r="BOG714" s="239"/>
      <c r="BOH714" s="239"/>
      <c r="BOI714" s="239"/>
      <c r="BOJ714" s="239"/>
      <c r="BOK714" s="239"/>
      <c r="BOL714" s="239"/>
      <c r="BOM714" s="239"/>
      <c r="BON714" s="239"/>
      <c r="BOO714" s="239"/>
      <c r="BOP714" s="239"/>
      <c r="BOQ714" s="239"/>
      <c r="BOR714" s="239"/>
      <c r="BOS714" s="239"/>
      <c r="BOT714" s="239"/>
      <c r="BOU714" s="239"/>
      <c r="BOV714" s="239"/>
      <c r="BOW714" s="239"/>
      <c r="BOX714" s="239"/>
      <c r="BOY714" s="239"/>
      <c r="BOZ714" s="239"/>
      <c r="BPA714" s="239"/>
      <c r="BPB714" s="239"/>
      <c r="BPC714" s="239"/>
      <c r="BPD714" s="239"/>
      <c r="BPE714" s="239"/>
      <c r="BPF714" s="239"/>
      <c r="BPG714" s="239"/>
      <c r="BPH714" s="239"/>
      <c r="BPI714" s="239"/>
      <c r="BPJ714" s="239"/>
      <c r="BPK714" s="239"/>
      <c r="BPL714" s="239"/>
      <c r="BPM714" s="239"/>
      <c r="BPN714" s="239"/>
      <c r="BPO714" s="239"/>
      <c r="BPP714" s="239"/>
      <c r="BPQ714" s="239"/>
      <c r="BPR714" s="239"/>
      <c r="BPS714" s="239"/>
      <c r="BPT714" s="239"/>
      <c r="BPU714" s="239"/>
      <c r="BPV714" s="239"/>
      <c r="BPW714" s="239"/>
      <c r="BPX714" s="239"/>
      <c r="BPY714" s="239"/>
      <c r="BPZ714" s="239"/>
      <c r="BQA714" s="239"/>
      <c r="BQB714" s="239"/>
      <c r="BQC714" s="239"/>
      <c r="BQD714" s="239"/>
      <c r="BQE714" s="239"/>
      <c r="BQF714" s="239"/>
      <c r="BQG714" s="239"/>
      <c r="BQH714" s="239"/>
      <c r="BQI714" s="239"/>
      <c r="BQJ714" s="239"/>
      <c r="BQK714" s="239"/>
      <c r="BQL714" s="239"/>
      <c r="BQM714" s="239"/>
      <c r="BQN714" s="239"/>
      <c r="BQO714" s="239"/>
      <c r="BQP714" s="239"/>
      <c r="BQQ714" s="239"/>
      <c r="BQR714" s="239"/>
      <c r="BQS714" s="239"/>
      <c r="BQT714" s="239"/>
      <c r="BQU714" s="239"/>
      <c r="BQV714" s="239"/>
      <c r="BQW714" s="239"/>
      <c r="BQX714" s="239"/>
      <c r="BQY714" s="239"/>
      <c r="BQZ714" s="239"/>
      <c r="BRA714" s="239"/>
      <c r="BRB714" s="239"/>
      <c r="BRC714" s="239"/>
      <c r="BRD714" s="239"/>
      <c r="BRE714" s="239"/>
      <c r="BRF714" s="239"/>
      <c r="BRG714" s="239"/>
      <c r="BRH714" s="239"/>
      <c r="BRI714" s="239"/>
      <c r="BRJ714" s="239"/>
      <c r="BRK714" s="239"/>
      <c r="BRL714" s="239"/>
      <c r="BRM714" s="239"/>
      <c r="BRN714" s="239"/>
      <c r="BRO714" s="239"/>
      <c r="BRP714" s="239"/>
      <c r="BRQ714" s="239"/>
      <c r="BRR714" s="239"/>
      <c r="BRS714" s="239"/>
      <c r="BRT714" s="239"/>
      <c r="BRU714" s="239"/>
      <c r="BRV714" s="239"/>
      <c r="BRW714" s="239"/>
      <c r="BRX714" s="239"/>
      <c r="BRY714" s="239"/>
      <c r="BRZ714" s="239"/>
      <c r="BSA714" s="239"/>
      <c r="BSB714" s="239"/>
      <c r="BSC714" s="239"/>
      <c r="BSD714" s="239"/>
      <c r="BSE714" s="239"/>
      <c r="BSF714" s="239"/>
      <c r="BSG714" s="239"/>
      <c r="BSH714" s="239"/>
      <c r="BSI714" s="239"/>
      <c r="BSJ714" s="239"/>
      <c r="BSK714" s="239"/>
      <c r="BSL714" s="239"/>
      <c r="BSM714" s="239"/>
      <c r="BSN714" s="239"/>
      <c r="BSO714" s="239"/>
      <c r="BSP714" s="239"/>
      <c r="BSQ714" s="239"/>
      <c r="BSR714" s="239"/>
      <c r="BSS714" s="239"/>
      <c r="BST714" s="239"/>
      <c r="BSU714" s="239"/>
      <c r="BSV714" s="239"/>
      <c r="BSW714" s="239"/>
      <c r="BSX714" s="239"/>
      <c r="BSY714" s="239"/>
      <c r="BSZ714" s="239"/>
      <c r="BTA714" s="239"/>
      <c r="BTB714" s="239"/>
      <c r="BTC714" s="239"/>
      <c r="BTD714" s="239"/>
      <c r="BTE714" s="239"/>
      <c r="BTF714" s="239"/>
      <c r="BTG714" s="239"/>
      <c r="BTH714" s="239"/>
      <c r="BTI714" s="239"/>
      <c r="BTJ714" s="239"/>
      <c r="BTK714" s="239"/>
      <c r="BTL714" s="239"/>
      <c r="BTM714" s="239"/>
      <c r="BTN714" s="239"/>
      <c r="BTO714" s="239"/>
      <c r="BTP714" s="239"/>
      <c r="BTQ714" s="239"/>
      <c r="BTR714" s="239"/>
      <c r="BTS714" s="239"/>
      <c r="BTT714" s="239"/>
      <c r="BTU714" s="239"/>
      <c r="BTV714" s="239"/>
      <c r="BTW714" s="239"/>
      <c r="BTX714" s="239"/>
      <c r="BTY714" s="239"/>
      <c r="BTZ714" s="239"/>
      <c r="BUA714" s="239"/>
      <c r="BUB714" s="239"/>
      <c r="BUC714" s="239"/>
      <c r="BUD714" s="239"/>
      <c r="BUE714" s="239"/>
      <c r="BUF714" s="239"/>
      <c r="BUG714" s="239"/>
      <c r="BUH714" s="239"/>
      <c r="BUI714" s="239"/>
      <c r="BUJ714" s="239"/>
      <c r="BUK714" s="239"/>
      <c r="BUL714" s="239"/>
      <c r="BUM714" s="239"/>
      <c r="BUN714" s="239"/>
      <c r="BUO714" s="239"/>
      <c r="BUP714" s="239"/>
      <c r="BUQ714" s="239"/>
      <c r="BUR714" s="239"/>
      <c r="BUS714" s="239"/>
      <c r="BUT714" s="239"/>
      <c r="BUU714" s="239"/>
      <c r="BUV714" s="239"/>
      <c r="BUW714" s="239"/>
      <c r="BUX714" s="239"/>
      <c r="BUY714" s="239"/>
      <c r="BUZ714" s="239"/>
      <c r="BVA714" s="239"/>
      <c r="BVB714" s="239"/>
      <c r="BVC714" s="239"/>
      <c r="BVD714" s="239"/>
      <c r="BVE714" s="239"/>
      <c r="BVF714" s="239"/>
      <c r="BVG714" s="239"/>
      <c r="BVH714" s="239"/>
      <c r="BVI714" s="239"/>
      <c r="BVJ714" s="239"/>
      <c r="BVK714" s="239"/>
      <c r="BVL714" s="239"/>
      <c r="BVM714" s="239"/>
      <c r="BVN714" s="239"/>
      <c r="BVO714" s="239"/>
      <c r="BVP714" s="239"/>
      <c r="BVQ714" s="239"/>
      <c r="BVR714" s="239"/>
      <c r="BVS714" s="239"/>
      <c r="BVT714" s="239"/>
      <c r="BVU714" s="239"/>
      <c r="BVV714" s="239"/>
      <c r="BVW714" s="239"/>
      <c r="BVX714" s="239"/>
      <c r="BVY714" s="239"/>
      <c r="BVZ714" s="239"/>
      <c r="BWA714" s="239"/>
      <c r="BWB714" s="239"/>
      <c r="BWC714" s="239"/>
      <c r="BWD714" s="239"/>
      <c r="BWE714" s="239"/>
      <c r="BWF714" s="239"/>
      <c r="BWG714" s="239"/>
      <c r="BWH714" s="239"/>
      <c r="BWI714" s="239"/>
      <c r="BWJ714" s="239"/>
      <c r="BWK714" s="239"/>
      <c r="BWL714" s="239"/>
      <c r="BWM714" s="239"/>
      <c r="BWN714" s="239"/>
      <c r="BWO714" s="239"/>
      <c r="BWP714" s="239"/>
      <c r="BWQ714" s="239"/>
      <c r="BWR714" s="239"/>
      <c r="BWS714" s="239"/>
      <c r="BWT714" s="239"/>
      <c r="BWU714" s="239"/>
      <c r="BWV714" s="239"/>
      <c r="BWW714" s="239"/>
      <c r="BWX714" s="239"/>
      <c r="BWY714" s="239"/>
      <c r="BWZ714" s="239"/>
      <c r="BXA714" s="239"/>
      <c r="BXB714" s="239"/>
      <c r="BXC714" s="239"/>
      <c r="BXD714" s="239"/>
      <c r="BXE714" s="239"/>
      <c r="BXF714" s="239"/>
      <c r="BXG714" s="239"/>
      <c r="BXH714" s="239"/>
      <c r="BXI714" s="239"/>
      <c r="BXJ714" s="239"/>
      <c r="BXK714" s="239"/>
      <c r="BXL714" s="239"/>
      <c r="BXM714" s="239"/>
      <c r="BXN714" s="239"/>
      <c r="BXO714" s="239"/>
      <c r="BXP714" s="239"/>
      <c r="BXQ714" s="239"/>
      <c r="BXR714" s="239"/>
      <c r="BXS714" s="239"/>
      <c r="BXT714" s="239"/>
      <c r="BXU714" s="239"/>
      <c r="BXV714" s="239"/>
      <c r="BXW714" s="239"/>
      <c r="BXX714" s="239"/>
      <c r="BXY714" s="239"/>
      <c r="BXZ714" s="239"/>
      <c r="BYA714" s="239"/>
      <c r="BYB714" s="239"/>
      <c r="BYC714" s="239"/>
      <c r="BYD714" s="239"/>
      <c r="BYE714" s="239"/>
      <c r="BYF714" s="239"/>
      <c r="BYG714" s="239"/>
      <c r="BYH714" s="239"/>
      <c r="BYI714" s="239"/>
      <c r="BYJ714" s="239"/>
      <c r="BYK714" s="239"/>
      <c r="BYL714" s="239"/>
      <c r="BYM714" s="239"/>
      <c r="BYN714" s="239"/>
      <c r="BYO714" s="239"/>
      <c r="BYP714" s="239"/>
      <c r="BYQ714" s="239"/>
      <c r="BYR714" s="239"/>
      <c r="BYS714" s="239"/>
      <c r="BYT714" s="239"/>
      <c r="BYU714" s="239"/>
      <c r="BYV714" s="239"/>
      <c r="BYW714" s="239"/>
      <c r="BYX714" s="239"/>
      <c r="BYY714" s="239"/>
      <c r="BYZ714" s="239"/>
      <c r="BZA714" s="239"/>
      <c r="BZB714" s="239"/>
      <c r="BZC714" s="239"/>
      <c r="BZD714" s="239"/>
      <c r="BZE714" s="239"/>
      <c r="BZF714" s="239"/>
      <c r="BZG714" s="239"/>
      <c r="BZH714" s="239"/>
      <c r="BZI714" s="239"/>
      <c r="BZJ714" s="239"/>
      <c r="BZK714" s="239"/>
      <c r="BZL714" s="239"/>
      <c r="BZM714" s="239"/>
      <c r="BZN714" s="239"/>
      <c r="BZO714" s="239"/>
      <c r="BZP714" s="239"/>
      <c r="BZQ714" s="239"/>
      <c r="BZR714" s="239"/>
      <c r="BZS714" s="239"/>
      <c r="BZT714" s="239"/>
      <c r="BZU714" s="239"/>
      <c r="BZV714" s="239"/>
      <c r="BZW714" s="239"/>
      <c r="BZX714" s="239"/>
      <c r="BZY714" s="239"/>
      <c r="BZZ714" s="239"/>
      <c r="CAA714" s="239"/>
      <c r="CAB714" s="239"/>
      <c r="CAC714" s="239"/>
      <c r="CAD714" s="239"/>
      <c r="CAE714" s="239"/>
      <c r="CAF714" s="239"/>
      <c r="CAG714" s="239"/>
      <c r="CAH714" s="239"/>
      <c r="CAI714" s="239"/>
      <c r="CAJ714" s="239"/>
      <c r="CAK714" s="239"/>
      <c r="CAL714" s="239"/>
      <c r="CAM714" s="239"/>
      <c r="CAN714" s="239"/>
      <c r="CAO714" s="239"/>
      <c r="CAP714" s="239"/>
      <c r="CAQ714" s="239"/>
      <c r="CAR714" s="239"/>
      <c r="CAS714" s="239"/>
      <c r="CAT714" s="239"/>
      <c r="CAU714" s="239"/>
      <c r="CAV714" s="239"/>
      <c r="CAW714" s="239"/>
      <c r="CAX714" s="239"/>
      <c r="CAY714" s="239"/>
      <c r="CAZ714" s="239"/>
      <c r="CBA714" s="239"/>
      <c r="CBB714" s="239"/>
      <c r="CBC714" s="239"/>
      <c r="CBD714" s="239"/>
      <c r="CBE714" s="239"/>
      <c r="CBF714" s="239"/>
      <c r="CBG714" s="239"/>
      <c r="CBH714" s="239"/>
      <c r="CBI714" s="239"/>
      <c r="CBJ714" s="239"/>
      <c r="CBK714" s="239"/>
      <c r="CBL714" s="239"/>
      <c r="CBM714" s="239"/>
      <c r="CBN714" s="239"/>
      <c r="CBO714" s="239"/>
      <c r="CBP714" s="239"/>
      <c r="CBQ714" s="239"/>
      <c r="CBR714" s="239"/>
      <c r="CBS714" s="239"/>
      <c r="CBT714" s="239"/>
      <c r="CBU714" s="239"/>
      <c r="CBV714" s="239"/>
      <c r="CBW714" s="239"/>
      <c r="CBX714" s="239"/>
      <c r="CBY714" s="239"/>
      <c r="CBZ714" s="239"/>
      <c r="CCA714" s="239"/>
      <c r="CCB714" s="239"/>
      <c r="CCC714" s="239"/>
      <c r="CCD714" s="239"/>
      <c r="CCE714" s="239"/>
      <c r="CCF714" s="239"/>
      <c r="CCG714" s="239"/>
      <c r="CCH714" s="239"/>
      <c r="CCI714" s="239"/>
      <c r="CCJ714" s="239"/>
      <c r="CCK714" s="239"/>
      <c r="CCL714" s="239"/>
      <c r="CCM714" s="239"/>
      <c r="CCN714" s="239"/>
      <c r="CCO714" s="239"/>
      <c r="CCP714" s="239"/>
      <c r="CCQ714" s="239"/>
      <c r="CCR714" s="239"/>
      <c r="CCS714" s="239"/>
      <c r="CCT714" s="239"/>
      <c r="CCU714" s="239"/>
      <c r="CCV714" s="239"/>
      <c r="CCW714" s="239"/>
      <c r="CCX714" s="239"/>
      <c r="CCY714" s="239"/>
      <c r="CCZ714" s="239"/>
      <c r="CDA714" s="239"/>
      <c r="CDB714" s="239"/>
      <c r="CDC714" s="239"/>
      <c r="CDD714" s="239"/>
      <c r="CDE714" s="239"/>
      <c r="CDF714" s="239"/>
      <c r="CDG714" s="239"/>
      <c r="CDH714" s="239"/>
      <c r="CDI714" s="239"/>
      <c r="CDJ714" s="239"/>
      <c r="CDK714" s="239"/>
      <c r="CDL714" s="239"/>
      <c r="CDM714" s="239"/>
      <c r="CDN714" s="239"/>
      <c r="CDO714" s="239"/>
      <c r="CDP714" s="239"/>
      <c r="CDQ714" s="239"/>
      <c r="CDR714" s="239"/>
      <c r="CDS714" s="239"/>
      <c r="CDT714" s="239"/>
      <c r="CDU714" s="239"/>
      <c r="CDV714" s="239"/>
      <c r="CDW714" s="239"/>
      <c r="CDX714" s="239"/>
      <c r="CDY714" s="239"/>
      <c r="CDZ714" s="239"/>
      <c r="CEA714" s="239"/>
      <c r="CEB714" s="239"/>
      <c r="CEC714" s="239"/>
      <c r="CED714" s="239"/>
      <c r="CEE714" s="239"/>
      <c r="CEF714" s="239"/>
      <c r="CEG714" s="239"/>
      <c r="CEH714" s="239"/>
      <c r="CEI714" s="239"/>
      <c r="CEJ714" s="239"/>
      <c r="CEK714" s="239"/>
      <c r="CEL714" s="239"/>
      <c r="CEM714" s="239"/>
      <c r="CEN714" s="239"/>
      <c r="CEO714" s="239"/>
      <c r="CEP714" s="239"/>
      <c r="CEQ714" s="239"/>
      <c r="CER714" s="239"/>
      <c r="CES714" s="239"/>
      <c r="CET714" s="239"/>
      <c r="CEU714" s="239"/>
      <c r="CEV714" s="239"/>
      <c r="CEW714" s="239"/>
      <c r="CEX714" s="239"/>
      <c r="CEY714" s="239"/>
      <c r="CEZ714" s="239"/>
      <c r="CFA714" s="239"/>
      <c r="CFB714" s="239"/>
      <c r="CFC714" s="239"/>
      <c r="CFD714" s="239"/>
      <c r="CFE714" s="239"/>
      <c r="CFF714" s="239"/>
      <c r="CFG714" s="239"/>
      <c r="CFH714" s="239"/>
      <c r="CFI714" s="239"/>
      <c r="CFJ714" s="239"/>
      <c r="CFK714" s="239"/>
      <c r="CFL714" s="239"/>
      <c r="CFM714" s="239"/>
      <c r="CFN714" s="239"/>
      <c r="CFO714" s="239"/>
      <c r="CFP714" s="239"/>
      <c r="CFQ714" s="239"/>
      <c r="CFR714" s="239"/>
      <c r="CFS714" s="239"/>
      <c r="CFT714" s="239"/>
      <c r="CFU714" s="239"/>
      <c r="CFV714" s="239"/>
      <c r="CFW714" s="239"/>
      <c r="CFX714" s="239"/>
      <c r="CFY714" s="239"/>
      <c r="CFZ714" s="239"/>
      <c r="CGA714" s="239"/>
      <c r="CGB714" s="239"/>
      <c r="CGC714" s="239"/>
      <c r="CGD714" s="239"/>
      <c r="CGE714" s="239"/>
      <c r="CGF714" s="239"/>
      <c r="CGG714" s="239"/>
      <c r="CGH714" s="239"/>
      <c r="CGI714" s="239"/>
      <c r="CGJ714" s="239"/>
      <c r="CGK714" s="239"/>
      <c r="CGL714" s="239"/>
      <c r="CGM714" s="239"/>
      <c r="CGN714" s="239"/>
      <c r="CGO714" s="239"/>
      <c r="CGP714" s="239"/>
      <c r="CGQ714" s="239"/>
      <c r="CGR714" s="239"/>
      <c r="CGS714" s="239"/>
      <c r="CGT714" s="239"/>
      <c r="CGU714" s="239"/>
      <c r="CGV714" s="239"/>
      <c r="CGW714" s="239"/>
      <c r="CGX714" s="239"/>
      <c r="CGY714" s="239"/>
      <c r="CGZ714" s="239"/>
      <c r="CHA714" s="239"/>
      <c r="CHB714" s="239"/>
      <c r="CHC714" s="239"/>
      <c r="CHD714" s="239"/>
      <c r="CHE714" s="239"/>
      <c r="CHF714" s="239"/>
      <c r="CHG714" s="239"/>
      <c r="CHH714" s="239"/>
      <c r="CHI714" s="239"/>
      <c r="CHJ714" s="239"/>
      <c r="CHK714" s="239"/>
      <c r="CHL714" s="239"/>
      <c r="CHM714" s="239"/>
      <c r="CHN714" s="239"/>
      <c r="CHO714" s="239"/>
      <c r="CHP714" s="239"/>
      <c r="CHQ714" s="239"/>
      <c r="CHR714" s="239"/>
      <c r="CHS714" s="239"/>
      <c r="CHT714" s="239"/>
      <c r="CHU714" s="239"/>
      <c r="CHV714" s="239"/>
      <c r="CHW714" s="239"/>
      <c r="CHX714" s="239"/>
      <c r="CHY714" s="239"/>
      <c r="CHZ714" s="239"/>
      <c r="CIA714" s="239"/>
      <c r="CIB714" s="239"/>
      <c r="CIC714" s="239"/>
      <c r="CID714" s="239"/>
      <c r="CIE714" s="239"/>
      <c r="CIF714" s="239"/>
      <c r="CIG714" s="239"/>
      <c r="CIH714" s="239"/>
      <c r="CII714" s="239"/>
      <c r="CIJ714" s="239"/>
      <c r="CIK714" s="239"/>
      <c r="CIL714" s="239"/>
      <c r="CIM714" s="239"/>
      <c r="CIN714" s="239"/>
      <c r="CIO714" s="239"/>
      <c r="CIP714" s="239"/>
      <c r="CIQ714" s="239"/>
      <c r="CIR714" s="239"/>
      <c r="CIS714" s="239"/>
      <c r="CIT714" s="239"/>
      <c r="CIU714" s="239"/>
      <c r="CIV714" s="239"/>
      <c r="CIW714" s="239"/>
      <c r="CIX714" s="239"/>
      <c r="CIY714" s="239"/>
      <c r="CIZ714" s="239"/>
      <c r="CJA714" s="239"/>
      <c r="CJB714" s="239"/>
      <c r="CJC714" s="239"/>
      <c r="CJD714" s="239"/>
      <c r="CJE714" s="239"/>
      <c r="CJF714" s="239"/>
      <c r="CJG714" s="239"/>
      <c r="CJH714" s="239"/>
      <c r="CJI714" s="239"/>
      <c r="CJJ714" s="239"/>
      <c r="CJK714" s="239"/>
      <c r="CJL714" s="239"/>
      <c r="CJM714" s="239"/>
      <c r="CJN714" s="239"/>
      <c r="CJO714" s="239"/>
      <c r="CJP714" s="239"/>
      <c r="CJQ714" s="239"/>
      <c r="CJR714" s="239"/>
      <c r="CJS714" s="239"/>
      <c r="CJT714" s="239"/>
      <c r="CJU714" s="239"/>
      <c r="CJV714" s="239"/>
      <c r="CJW714" s="239"/>
      <c r="CJX714" s="239"/>
      <c r="CJY714" s="239"/>
      <c r="CJZ714" s="239"/>
      <c r="CKA714" s="239"/>
      <c r="CKB714" s="239"/>
      <c r="CKC714" s="239"/>
      <c r="CKD714" s="239"/>
      <c r="CKE714" s="239"/>
      <c r="CKF714" s="239"/>
      <c r="CKG714" s="239"/>
      <c r="CKH714" s="239"/>
      <c r="CKI714" s="239"/>
      <c r="CKJ714" s="239"/>
      <c r="CKK714" s="239"/>
      <c r="CKL714" s="239"/>
      <c r="CKM714" s="239"/>
      <c r="CKN714" s="239"/>
      <c r="CKO714" s="239"/>
      <c r="CKP714" s="239"/>
      <c r="CKQ714" s="239"/>
      <c r="CKR714" s="239"/>
      <c r="CKS714" s="239"/>
      <c r="CKT714" s="239"/>
      <c r="CKU714" s="239"/>
      <c r="CKV714" s="239"/>
      <c r="CKW714" s="239"/>
      <c r="CKX714" s="239"/>
      <c r="CKY714" s="239"/>
      <c r="CKZ714" s="239"/>
      <c r="CLA714" s="239"/>
      <c r="CLB714" s="239"/>
      <c r="CLC714" s="239"/>
      <c r="CLD714" s="239"/>
      <c r="CLE714" s="239"/>
      <c r="CLF714" s="239"/>
      <c r="CLG714" s="239"/>
      <c r="CLH714" s="239"/>
      <c r="CLI714" s="239"/>
      <c r="CLJ714" s="239"/>
      <c r="CLK714" s="239"/>
      <c r="CLL714" s="239"/>
      <c r="CLM714" s="239"/>
      <c r="CLN714" s="239"/>
      <c r="CLO714" s="239"/>
      <c r="CLP714" s="239"/>
      <c r="CLQ714" s="239"/>
      <c r="CLR714" s="239"/>
      <c r="CLS714" s="239"/>
      <c r="CLT714" s="239"/>
      <c r="CLU714" s="239"/>
      <c r="CLV714" s="239"/>
      <c r="CLW714" s="239"/>
      <c r="CLX714" s="239"/>
      <c r="CLY714" s="239"/>
      <c r="CLZ714" s="239"/>
      <c r="CMA714" s="239"/>
      <c r="CMB714" s="239"/>
      <c r="CMC714" s="239"/>
      <c r="CMD714" s="239"/>
      <c r="CME714" s="239"/>
      <c r="CMF714" s="239"/>
      <c r="CMG714" s="239"/>
      <c r="CMH714" s="239"/>
      <c r="CMI714" s="239"/>
      <c r="CMJ714" s="239"/>
      <c r="CMK714" s="239"/>
      <c r="CML714" s="239"/>
      <c r="CMM714" s="239"/>
      <c r="CMN714" s="239"/>
      <c r="CMO714" s="239"/>
      <c r="CMP714" s="239"/>
      <c r="CMQ714" s="239"/>
      <c r="CMR714" s="239"/>
      <c r="CMS714" s="239"/>
      <c r="CMT714" s="239"/>
      <c r="CMU714" s="239"/>
      <c r="CMV714" s="239"/>
      <c r="CMW714" s="239"/>
      <c r="CMX714" s="239"/>
      <c r="CMY714" s="239"/>
      <c r="CMZ714" s="239"/>
      <c r="CNA714" s="239"/>
      <c r="CNB714" s="239"/>
      <c r="CNC714" s="239"/>
      <c r="CND714" s="239"/>
      <c r="CNE714" s="239"/>
      <c r="CNF714" s="239"/>
      <c r="CNG714" s="239"/>
      <c r="CNH714" s="239"/>
      <c r="CNI714" s="239"/>
      <c r="CNJ714" s="239"/>
      <c r="CNK714" s="239"/>
      <c r="CNL714" s="239"/>
      <c r="CNM714" s="239"/>
      <c r="CNN714" s="239"/>
      <c r="CNO714" s="239"/>
      <c r="CNP714" s="239"/>
      <c r="CNQ714" s="239"/>
      <c r="CNR714" s="239"/>
      <c r="CNS714" s="239"/>
      <c r="CNT714" s="239"/>
      <c r="CNU714" s="239"/>
      <c r="CNV714" s="239"/>
      <c r="CNW714" s="239"/>
      <c r="CNX714" s="239"/>
      <c r="CNY714" s="239"/>
      <c r="CNZ714" s="239"/>
      <c r="COA714" s="239"/>
      <c r="COB714" s="239"/>
      <c r="COC714" s="239"/>
      <c r="COD714" s="239"/>
      <c r="COE714" s="239"/>
      <c r="COF714" s="239"/>
      <c r="COG714" s="239"/>
      <c r="COH714" s="239"/>
      <c r="COI714" s="239"/>
      <c r="COJ714" s="239"/>
      <c r="COK714" s="239"/>
      <c r="COL714" s="239"/>
      <c r="COM714" s="239"/>
      <c r="CON714" s="239"/>
      <c r="COO714" s="239"/>
      <c r="COP714" s="239"/>
      <c r="COQ714" s="239"/>
      <c r="COR714" s="239"/>
      <c r="COS714" s="239"/>
      <c r="COT714" s="239"/>
      <c r="COU714" s="239"/>
      <c r="COV714" s="239"/>
      <c r="COW714" s="239"/>
      <c r="COX714" s="239"/>
      <c r="COY714" s="239"/>
      <c r="COZ714" s="239"/>
      <c r="CPA714" s="239"/>
      <c r="CPB714" s="239"/>
      <c r="CPC714" s="239"/>
      <c r="CPD714" s="239"/>
      <c r="CPE714" s="239"/>
      <c r="CPF714" s="239"/>
      <c r="CPG714" s="239"/>
      <c r="CPH714" s="239"/>
      <c r="CPI714" s="239"/>
      <c r="CPJ714" s="239"/>
      <c r="CPK714" s="239"/>
      <c r="CPL714" s="239"/>
      <c r="CPM714" s="239"/>
      <c r="CPN714" s="239"/>
      <c r="CPO714" s="239"/>
      <c r="CPP714" s="239"/>
      <c r="CPQ714" s="239"/>
      <c r="CPR714" s="239"/>
      <c r="CPS714" s="239"/>
      <c r="CPT714" s="239"/>
      <c r="CPU714" s="239"/>
      <c r="CPV714" s="239"/>
      <c r="CPW714" s="239"/>
      <c r="CPX714" s="239"/>
      <c r="CPY714" s="239"/>
      <c r="CPZ714" s="239"/>
      <c r="CQA714" s="239"/>
      <c r="CQB714" s="239"/>
      <c r="CQC714" s="239"/>
      <c r="CQD714" s="239"/>
      <c r="CQE714" s="239"/>
      <c r="CQF714" s="239"/>
      <c r="CQG714" s="239"/>
      <c r="CQH714" s="239"/>
      <c r="CQI714" s="239"/>
      <c r="CQJ714" s="239"/>
      <c r="CQK714" s="239"/>
      <c r="CQL714" s="239"/>
      <c r="CQM714" s="239"/>
      <c r="CQN714" s="239"/>
      <c r="CQO714" s="239"/>
      <c r="CQP714" s="239"/>
      <c r="CQQ714" s="239"/>
      <c r="CQR714" s="239"/>
      <c r="CQS714" s="239"/>
      <c r="CQT714" s="239"/>
      <c r="CQU714" s="239"/>
      <c r="CQV714" s="239"/>
      <c r="CQW714" s="239"/>
      <c r="CQX714" s="239"/>
      <c r="CQY714" s="239"/>
      <c r="CQZ714" s="239"/>
      <c r="CRA714" s="239"/>
      <c r="CRB714" s="239"/>
      <c r="CRC714" s="239"/>
      <c r="CRD714" s="239"/>
      <c r="CRE714" s="239"/>
      <c r="CRF714" s="239"/>
      <c r="CRG714" s="239"/>
      <c r="CRH714" s="239"/>
      <c r="CRI714" s="239"/>
      <c r="CRJ714" s="239"/>
      <c r="CRK714" s="239"/>
      <c r="CRL714" s="239"/>
      <c r="CRM714" s="239"/>
      <c r="CRN714" s="239"/>
      <c r="CRO714" s="239"/>
      <c r="CRP714" s="239"/>
      <c r="CRQ714" s="239"/>
      <c r="CRR714" s="239"/>
      <c r="CRS714" s="239"/>
      <c r="CRT714" s="239"/>
      <c r="CRU714" s="239"/>
      <c r="CRV714" s="239"/>
      <c r="CRW714" s="239"/>
      <c r="CRX714" s="239"/>
      <c r="CRY714" s="239"/>
      <c r="CRZ714" s="239"/>
      <c r="CSA714" s="239"/>
      <c r="CSB714" s="239"/>
      <c r="CSC714" s="239"/>
      <c r="CSD714" s="239"/>
      <c r="CSE714" s="239"/>
      <c r="CSF714" s="239"/>
      <c r="CSG714" s="239"/>
      <c r="CSH714" s="239"/>
      <c r="CSI714" s="239"/>
      <c r="CSJ714" s="239"/>
      <c r="CSK714" s="239"/>
      <c r="CSL714" s="239"/>
      <c r="CSM714" s="239"/>
      <c r="CSN714" s="239"/>
      <c r="CSO714" s="239"/>
      <c r="CSP714" s="239"/>
      <c r="CSQ714" s="239"/>
      <c r="CSR714" s="239"/>
      <c r="CSS714" s="239"/>
      <c r="CST714" s="239"/>
      <c r="CSU714" s="239"/>
      <c r="CSV714" s="239"/>
      <c r="CSW714" s="239"/>
      <c r="CSX714" s="239"/>
      <c r="CSY714" s="239"/>
      <c r="CSZ714" s="239"/>
      <c r="CTA714" s="239"/>
      <c r="CTB714" s="239"/>
      <c r="CTC714" s="239"/>
      <c r="CTD714" s="239"/>
      <c r="CTE714" s="239"/>
      <c r="CTF714" s="239"/>
      <c r="CTG714" s="239"/>
      <c r="CTH714" s="239"/>
      <c r="CTI714" s="239"/>
      <c r="CTJ714" s="239"/>
      <c r="CTK714" s="239"/>
      <c r="CTL714" s="239"/>
      <c r="CTM714" s="239"/>
      <c r="CTN714" s="239"/>
      <c r="CTO714" s="239"/>
      <c r="CTP714" s="239"/>
      <c r="CTQ714" s="239"/>
      <c r="CTR714" s="239"/>
      <c r="CTS714" s="239"/>
      <c r="CTT714" s="239"/>
      <c r="CTU714" s="239"/>
      <c r="CTV714" s="239"/>
      <c r="CTW714" s="239"/>
      <c r="CTX714" s="239"/>
      <c r="CTY714" s="239"/>
      <c r="CTZ714" s="239"/>
      <c r="CUA714" s="239"/>
      <c r="CUB714" s="239"/>
      <c r="CUC714" s="239"/>
      <c r="CUD714" s="239"/>
      <c r="CUE714" s="239"/>
      <c r="CUF714" s="239"/>
      <c r="CUG714" s="239"/>
      <c r="CUH714" s="239"/>
      <c r="CUI714" s="239"/>
      <c r="CUJ714" s="239"/>
      <c r="CUK714" s="239"/>
      <c r="CUL714" s="239"/>
      <c r="CUM714" s="239"/>
      <c r="CUN714" s="239"/>
      <c r="CUO714" s="239"/>
      <c r="CUP714" s="239"/>
      <c r="CUQ714" s="239"/>
      <c r="CUR714" s="239"/>
      <c r="CUS714" s="239"/>
      <c r="CUT714" s="239"/>
      <c r="CUU714" s="239"/>
      <c r="CUV714" s="239"/>
      <c r="CUW714" s="239"/>
      <c r="CUX714" s="239"/>
      <c r="CUY714" s="239"/>
      <c r="CUZ714" s="239"/>
      <c r="CVA714" s="239"/>
      <c r="CVB714" s="239"/>
      <c r="CVC714" s="239"/>
      <c r="CVD714" s="239"/>
      <c r="CVE714" s="239"/>
      <c r="CVF714" s="239"/>
      <c r="CVG714" s="239"/>
      <c r="CVH714" s="239"/>
      <c r="CVI714" s="239"/>
      <c r="CVJ714" s="239"/>
      <c r="CVK714" s="239"/>
      <c r="CVL714" s="239"/>
      <c r="CVM714" s="239"/>
      <c r="CVN714" s="239"/>
      <c r="CVO714" s="239"/>
      <c r="CVP714" s="239"/>
      <c r="CVQ714" s="239"/>
      <c r="CVR714" s="239"/>
      <c r="CVS714" s="239"/>
      <c r="CVT714" s="239"/>
      <c r="CVU714" s="239"/>
      <c r="CVV714" s="239"/>
      <c r="CVW714" s="239"/>
      <c r="CVX714" s="239"/>
      <c r="CVY714" s="239"/>
      <c r="CVZ714" s="239"/>
      <c r="CWA714" s="239"/>
      <c r="CWB714" s="239"/>
      <c r="CWC714" s="239"/>
      <c r="CWD714" s="239"/>
      <c r="CWE714" s="239"/>
      <c r="CWF714" s="239"/>
      <c r="CWG714" s="239"/>
      <c r="CWH714" s="239"/>
      <c r="CWI714" s="239"/>
      <c r="CWJ714" s="239"/>
      <c r="CWK714" s="239"/>
      <c r="CWL714" s="239"/>
      <c r="CWM714" s="239"/>
      <c r="CWN714" s="239"/>
      <c r="CWO714" s="239"/>
      <c r="CWP714" s="239"/>
      <c r="CWQ714" s="239"/>
      <c r="CWR714" s="239"/>
      <c r="CWS714" s="239"/>
      <c r="CWT714" s="239"/>
      <c r="CWU714" s="239"/>
      <c r="CWV714" s="239"/>
      <c r="CWW714" s="239"/>
      <c r="CWX714" s="239"/>
      <c r="CWY714" s="239"/>
      <c r="CWZ714" s="239"/>
      <c r="CXA714" s="239"/>
      <c r="CXB714" s="239"/>
      <c r="CXC714" s="239"/>
      <c r="CXD714" s="239"/>
      <c r="CXE714" s="239"/>
      <c r="CXF714" s="239"/>
      <c r="CXG714" s="239"/>
      <c r="CXH714" s="239"/>
      <c r="CXI714" s="239"/>
      <c r="CXJ714" s="239"/>
      <c r="CXK714" s="239"/>
      <c r="CXL714" s="239"/>
      <c r="CXM714" s="239"/>
      <c r="CXN714" s="239"/>
      <c r="CXO714" s="239"/>
      <c r="CXP714" s="239"/>
      <c r="CXQ714" s="239"/>
      <c r="CXR714" s="239"/>
      <c r="CXS714" s="239"/>
      <c r="CXT714" s="239"/>
      <c r="CXU714" s="239"/>
      <c r="CXV714" s="239"/>
      <c r="CXW714" s="239"/>
      <c r="CXX714" s="239"/>
      <c r="CXY714" s="239"/>
      <c r="CXZ714" s="239"/>
      <c r="CYA714" s="239"/>
      <c r="CYB714" s="239"/>
      <c r="CYC714" s="239"/>
      <c r="CYD714" s="239"/>
      <c r="CYE714" s="239"/>
      <c r="CYF714" s="239"/>
      <c r="CYG714" s="239"/>
      <c r="CYH714" s="239"/>
      <c r="CYI714" s="239"/>
      <c r="CYJ714" s="239"/>
      <c r="CYK714" s="239"/>
      <c r="CYL714" s="239"/>
      <c r="CYM714" s="239"/>
      <c r="CYN714" s="239"/>
      <c r="CYO714" s="239"/>
      <c r="CYP714" s="239"/>
      <c r="CYQ714" s="239"/>
      <c r="CYR714" s="239"/>
      <c r="CYS714" s="239"/>
      <c r="CYT714" s="239"/>
      <c r="CYU714" s="239"/>
      <c r="CYV714" s="239"/>
      <c r="CYW714" s="239"/>
      <c r="CYX714" s="239"/>
      <c r="CYY714" s="239"/>
      <c r="CYZ714" s="239"/>
      <c r="CZA714" s="239"/>
      <c r="CZB714" s="239"/>
      <c r="CZC714" s="239"/>
      <c r="CZD714" s="239"/>
      <c r="CZE714" s="239"/>
      <c r="CZF714" s="239"/>
      <c r="CZG714" s="239"/>
      <c r="CZH714" s="239"/>
      <c r="CZI714" s="239"/>
      <c r="CZJ714" s="239"/>
      <c r="CZK714" s="239"/>
      <c r="CZL714" s="239"/>
      <c r="CZM714" s="239"/>
      <c r="CZN714" s="239"/>
      <c r="CZO714" s="239"/>
      <c r="CZP714" s="239"/>
      <c r="CZQ714" s="239"/>
      <c r="CZR714" s="239"/>
      <c r="CZS714" s="239"/>
      <c r="CZT714" s="239"/>
      <c r="CZU714" s="239"/>
      <c r="CZV714" s="239"/>
      <c r="CZW714" s="239"/>
      <c r="CZX714" s="239"/>
      <c r="CZY714" s="239"/>
      <c r="CZZ714" s="239"/>
      <c r="DAA714" s="239"/>
      <c r="DAB714" s="239"/>
      <c r="DAC714" s="239"/>
      <c r="DAD714" s="239"/>
      <c r="DAE714" s="239"/>
      <c r="DAF714" s="239"/>
      <c r="DAG714" s="239"/>
      <c r="DAH714" s="239"/>
      <c r="DAI714" s="239"/>
      <c r="DAJ714" s="239"/>
      <c r="DAK714" s="239"/>
      <c r="DAL714" s="239"/>
      <c r="DAM714" s="239"/>
      <c r="DAN714" s="239"/>
      <c r="DAO714" s="239"/>
      <c r="DAP714" s="239"/>
      <c r="DAQ714" s="239"/>
      <c r="DAR714" s="239"/>
      <c r="DAS714" s="239"/>
      <c r="DAT714" s="239"/>
      <c r="DAU714" s="239"/>
      <c r="DAV714" s="239"/>
      <c r="DAW714" s="239"/>
      <c r="DAX714" s="239"/>
      <c r="DAY714" s="239"/>
      <c r="DAZ714" s="239"/>
      <c r="DBA714" s="239"/>
      <c r="DBB714" s="239"/>
      <c r="DBC714" s="239"/>
      <c r="DBD714" s="239"/>
      <c r="DBE714" s="239"/>
      <c r="DBF714" s="239"/>
      <c r="DBG714" s="239"/>
      <c r="DBH714" s="239"/>
      <c r="DBI714" s="239"/>
      <c r="DBJ714" s="239"/>
      <c r="DBK714" s="239"/>
      <c r="DBL714" s="239"/>
      <c r="DBM714" s="239"/>
      <c r="DBN714" s="239"/>
      <c r="DBO714" s="239"/>
      <c r="DBP714" s="239"/>
      <c r="DBQ714" s="239"/>
      <c r="DBR714" s="239"/>
      <c r="DBS714" s="239"/>
      <c r="DBT714" s="239"/>
      <c r="DBU714" s="239"/>
      <c r="DBV714" s="239"/>
      <c r="DBW714" s="239"/>
      <c r="DBX714" s="239"/>
      <c r="DBY714" s="239"/>
      <c r="DBZ714" s="239"/>
      <c r="DCA714" s="239"/>
      <c r="DCB714" s="239"/>
      <c r="DCC714" s="239"/>
      <c r="DCD714" s="239"/>
      <c r="DCE714" s="239"/>
      <c r="DCF714" s="239"/>
      <c r="DCG714" s="239"/>
      <c r="DCH714" s="239"/>
      <c r="DCI714" s="239"/>
      <c r="DCJ714" s="239"/>
      <c r="DCK714" s="239"/>
      <c r="DCL714" s="239"/>
      <c r="DCM714" s="239"/>
      <c r="DCN714" s="239"/>
      <c r="DCO714" s="239"/>
      <c r="DCP714" s="239"/>
      <c r="DCQ714" s="239"/>
      <c r="DCR714" s="239"/>
      <c r="DCS714" s="239"/>
      <c r="DCT714" s="239"/>
      <c r="DCU714" s="239"/>
      <c r="DCV714" s="239"/>
      <c r="DCW714" s="239"/>
      <c r="DCX714" s="239"/>
      <c r="DCY714" s="239"/>
      <c r="DCZ714" s="239"/>
      <c r="DDA714" s="239"/>
      <c r="DDB714" s="239"/>
      <c r="DDC714" s="239"/>
      <c r="DDD714" s="239"/>
      <c r="DDE714" s="239"/>
      <c r="DDF714" s="239"/>
      <c r="DDG714" s="239"/>
      <c r="DDH714" s="239"/>
      <c r="DDI714" s="239"/>
      <c r="DDJ714" s="239"/>
      <c r="DDK714" s="239"/>
      <c r="DDL714" s="239"/>
      <c r="DDM714" s="239"/>
      <c r="DDN714" s="239"/>
      <c r="DDO714" s="239"/>
      <c r="DDP714" s="239"/>
      <c r="DDQ714" s="239"/>
      <c r="DDR714" s="239"/>
      <c r="DDS714" s="239"/>
      <c r="DDT714" s="239"/>
      <c r="DDU714" s="239"/>
      <c r="DDV714" s="239"/>
      <c r="DDW714" s="239"/>
      <c r="DDX714" s="239"/>
      <c r="DDY714" s="239"/>
      <c r="DDZ714" s="239"/>
      <c r="DEA714" s="239"/>
      <c r="DEB714" s="239"/>
      <c r="DEC714" s="239"/>
      <c r="DED714" s="239"/>
      <c r="DEE714" s="239"/>
      <c r="DEF714" s="239"/>
      <c r="DEG714" s="239"/>
      <c r="DEH714" s="239"/>
      <c r="DEI714" s="239"/>
      <c r="DEJ714" s="239"/>
      <c r="DEK714" s="239"/>
      <c r="DEL714" s="239"/>
      <c r="DEM714" s="239"/>
      <c r="DEN714" s="239"/>
      <c r="DEO714" s="239"/>
      <c r="DEP714" s="239"/>
      <c r="DEQ714" s="239"/>
      <c r="DER714" s="239"/>
      <c r="DES714" s="239"/>
      <c r="DET714" s="239"/>
      <c r="DEU714" s="239"/>
      <c r="DEV714" s="239"/>
      <c r="DEW714" s="239"/>
      <c r="DEX714" s="239"/>
      <c r="DEY714" s="239"/>
      <c r="DEZ714" s="239"/>
      <c r="DFA714" s="239"/>
      <c r="DFB714" s="239"/>
      <c r="DFC714" s="239"/>
      <c r="DFD714" s="239"/>
      <c r="DFE714" s="239"/>
      <c r="DFF714" s="239"/>
      <c r="DFG714" s="239"/>
      <c r="DFH714" s="239"/>
      <c r="DFI714" s="239"/>
      <c r="DFJ714" s="239"/>
      <c r="DFK714" s="239"/>
      <c r="DFL714" s="239"/>
      <c r="DFM714" s="239"/>
      <c r="DFN714" s="239"/>
      <c r="DFO714" s="239"/>
      <c r="DFP714" s="239"/>
      <c r="DFQ714" s="239"/>
      <c r="DFR714" s="239"/>
      <c r="DFS714" s="239"/>
      <c r="DFT714" s="239"/>
      <c r="DFU714" s="239"/>
      <c r="DFV714" s="239"/>
      <c r="DFW714" s="239"/>
      <c r="DFX714" s="239"/>
      <c r="DFY714" s="239"/>
      <c r="DFZ714" s="239"/>
      <c r="DGA714" s="239"/>
      <c r="DGB714" s="239"/>
      <c r="DGC714" s="239"/>
      <c r="DGD714" s="239"/>
      <c r="DGE714" s="239"/>
      <c r="DGF714" s="239"/>
      <c r="DGG714" s="239"/>
      <c r="DGH714" s="239"/>
      <c r="DGI714" s="239"/>
      <c r="DGJ714" s="239"/>
      <c r="DGK714" s="239"/>
      <c r="DGL714" s="239"/>
      <c r="DGM714" s="239"/>
      <c r="DGN714" s="239"/>
      <c r="DGO714" s="239"/>
      <c r="DGP714" s="239"/>
      <c r="DGQ714" s="239"/>
      <c r="DGR714" s="239"/>
      <c r="DGS714" s="239"/>
      <c r="DGT714" s="239"/>
      <c r="DGU714" s="239"/>
      <c r="DGV714" s="239"/>
      <c r="DGW714" s="239"/>
      <c r="DGX714" s="239"/>
      <c r="DGY714" s="239"/>
      <c r="DGZ714" s="239"/>
      <c r="DHA714" s="239"/>
      <c r="DHB714" s="239"/>
      <c r="DHC714" s="239"/>
      <c r="DHD714" s="239"/>
      <c r="DHE714" s="239"/>
      <c r="DHF714" s="239"/>
      <c r="DHG714" s="239"/>
      <c r="DHH714" s="239"/>
      <c r="DHI714" s="239"/>
      <c r="DHJ714" s="239"/>
      <c r="DHK714" s="239"/>
      <c r="DHL714" s="239"/>
      <c r="DHM714" s="239"/>
      <c r="DHN714" s="239"/>
      <c r="DHO714" s="239"/>
      <c r="DHP714" s="239"/>
      <c r="DHQ714" s="239"/>
      <c r="DHR714" s="239"/>
      <c r="DHS714" s="239"/>
      <c r="DHT714" s="239"/>
      <c r="DHU714" s="239"/>
      <c r="DHV714" s="239"/>
      <c r="DHW714" s="239"/>
      <c r="DHX714" s="239"/>
      <c r="DHY714" s="239"/>
      <c r="DHZ714" s="239"/>
      <c r="DIA714" s="239"/>
      <c r="DIB714" s="239"/>
      <c r="DIC714" s="239"/>
      <c r="DID714" s="239"/>
      <c r="DIE714" s="239"/>
      <c r="DIF714" s="239"/>
      <c r="DIG714" s="239"/>
      <c r="DIH714" s="239"/>
      <c r="DII714" s="239"/>
      <c r="DIJ714" s="239"/>
      <c r="DIK714" s="239"/>
      <c r="DIL714" s="239"/>
      <c r="DIM714" s="239"/>
      <c r="DIN714" s="239"/>
      <c r="DIO714" s="239"/>
      <c r="DIP714" s="239"/>
      <c r="DIQ714" s="239"/>
      <c r="DIR714" s="239"/>
      <c r="DIS714" s="239"/>
      <c r="DIT714" s="239"/>
      <c r="DIU714" s="239"/>
      <c r="DIV714" s="239"/>
      <c r="DIW714" s="239"/>
      <c r="DIX714" s="239"/>
      <c r="DIY714" s="239"/>
      <c r="DIZ714" s="239"/>
      <c r="DJA714" s="239"/>
      <c r="DJB714" s="239"/>
      <c r="DJC714" s="239"/>
      <c r="DJD714" s="239"/>
      <c r="DJE714" s="239"/>
      <c r="DJF714" s="239"/>
      <c r="DJG714" s="239"/>
      <c r="DJH714" s="239"/>
      <c r="DJI714" s="239"/>
      <c r="DJJ714" s="239"/>
      <c r="DJK714" s="239"/>
      <c r="DJL714" s="239"/>
      <c r="DJM714" s="239"/>
      <c r="DJN714" s="239"/>
      <c r="DJO714" s="239"/>
      <c r="DJP714" s="239"/>
      <c r="DJQ714" s="239"/>
      <c r="DJR714" s="239"/>
      <c r="DJS714" s="239"/>
      <c r="DJT714" s="239"/>
      <c r="DJU714" s="239"/>
      <c r="DJV714" s="239"/>
      <c r="DJW714" s="239"/>
      <c r="DJX714" s="239"/>
      <c r="DJY714" s="239"/>
      <c r="DJZ714" s="239"/>
      <c r="DKA714" s="239"/>
      <c r="DKB714" s="239"/>
      <c r="DKC714" s="239"/>
      <c r="DKD714" s="239"/>
      <c r="DKE714" s="239"/>
      <c r="DKF714" s="239"/>
      <c r="DKG714" s="239"/>
      <c r="DKH714" s="239"/>
      <c r="DKI714" s="239"/>
      <c r="DKJ714" s="239"/>
      <c r="DKK714" s="239"/>
      <c r="DKL714" s="239"/>
      <c r="DKM714" s="239"/>
      <c r="DKN714" s="239"/>
      <c r="DKO714" s="239"/>
      <c r="DKP714" s="239"/>
      <c r="DKQ714" s="239"/>
      <c r="DKR714" s="239"/>
      <c r="DKS714" s="239"/>
      <c r="DKT714" s="239"/>
      <c r="DKU714" s="239"/>
      <c r="DKV714" s="239"/>
      <c r="DKW714" s="239"/>
      <c r="DKX714" s="239"/>
      <c r="DKY714" s="239"/>
      <c r="DKZ714" s="239"/>
      <c r="DLA714" s="239"/>
      <c r="DLB714" s="239"/>
      <c r="DLC714" s="239"/>
      <c r="DLD714" s="239"/>
      <c r="DLE714" s="239"/>
      <c r="DLF714" s="239"/>
      <c r="DLG714" s="239"/>
      <c r="DLH714" s="239"/>
      <c r="DLI714" s="239"/>
      <c r="DLJ714" s="239"/>
      <c r="DLK714" s="239"/>
      <c r="DLL714" s="239"/>
      <c r="DLM714" s="239"/>
      <c r="DLN714" s="239"/>
      <c r="DLO714" s="239"/>
      <c r="DLP714" s="239"/>
      <c r="DLQ714" s="239"/>
      <c r="DLR714" s="239"/>
      <c r="DLS714" s="239"/>
      <c r="DLT714" s="239"/>
      <c r="DLU714" s="239"/>
      <c r="DLV714" s="239"/>
      <c r="DLW714" s="239"/>
      <c r="DLX714" s="239"/>
      <c r="DLY714" s="239"/>
      <c r="DLZ714" s="239"/>
      <c r="DMA714" s="239"/>
      <c r="DMB714" s="239"/>
      <c r="DMC714" s="239"/>
      <c r="DMD714" s="239"/>
      <c r="DME714" s="239"/>
      <c r="DMF714" s="239"/>
      <c r="DMG714" s="239"/>
      <c r="DMH714" s="239"/>
      <c r="DMI714" s="239"/>
      <c r="DMJ714" s="239"/>
      <c r="DMK714" s="239"/>
      <c r="DML714" s="239"/>
      <c r="DMM714" s="239"/>
      <c r="DMN714" s="239"/>
      <c r="DMO714" s="239"/>
      <c r="DMP714" s="239"/>
      <c r="DMQ714" s="239"/>
      <c r="DMR714" s="239"/>
      <c r="DMS714" s="239"/>
      <c r="DMT714" s="239"/>
      <c r="DMU714" s="239"/>
      <c r="DMV714" s="239"/>
      <c r="DMW714" s="239"/>
      <c r="DMX714" s="239"/>
      <c r="DMY714" s="239"/>
      <c r="DMZ714" s="239"/>
      <c r="DNA714" s="239"/>
      <c r="DNB714" s="239"/>
      <c r="DNC714" s="239"/>
      <c r="DND714" s="239"/>
      <c r="DNE714" s="239"/>
      <c r="DNF714" s="239"/>
      <c r="DNG714" s="239"/>
      <c r="DNH714" s="239"/>
      <c r="DNI714" s="239"/>
      <c r="DNJ714" s="239"/>
      <c r="DNK714" s="239"/>
      <c r="DNL714" s="239"/>
      <c r="DNM714" s="239"/>
      <c r="DNN714" s="239"/>
      <c r="DNO714" s="239"/>
      <c r="DNP714" s="239"/>
      <c r="DNQ714" s="239"/>
      <c r="DNR714" s="239"/>
      <c r="DNS714" s="239"/>
      <c r="DNT714" s="239"/>
      <c r="DNU714" s="239"/>
      <c r="DNV714" s="239"/>
      <c r="DNW714" s="239"/>
      <c r="DNX714" s="239"/>
      <c r="DNY714" s="239"/>
      <c r="DNZ714" s="239"/>
      <c r="DOA714" s="239"/>
      <c r="DOB714" s="239"/>
      <c r="DOC714" s="239"/>
      <c r="DOD714" s="239"/>
      <c r="DOE714" s="239"/>
      <c r="DOF714" s="239"/>
      <c r="DOG714" s="239"/>
      <c r="DOH714" s="239"/>
      <c r="DOI714" s="239"/>
      <c r="DOJ714" s="239"/>
      <c r="DOK714" s="239"/>
      <c r="DOL714" s="239"/>
      <c r="DOM714" s="239"/>
      <c r="DON714" s="239"/>
      <c r="DOO714" s="239"/>
      <c r="DOP714" s="239"/>
      <c r="DOQ714" s="239"/>
      <c r="DOR714" s="239"/>
      <c r="DOS714" s="239"/>
      <c r="DOT714" s="239"/>
      <c r="DOU714" s="239"/>
      <c r="DOV714" s="239"/>
      <c r="DOW714" s="239"/>
      <c r="DOX714" s="239"/>
      <c r="DOY714" s="239"/>
      <c r="DOZ714" s="239"/>
      <c r="DPA714" s="239"/>
      <c r="DPB714" s="239"/>
      <c r="DPC714" s="239"/>
      <c r="DPD714" s="239"/>
      <c r="DPE714" s="239"/>
      <c r="DPF714" s="239"/>
      <c r="DPG714" s="239"/>
      <c r="DPH714" s="239"/>
      <c r="DPI714" s="239"/>
      <c r="DPJ714" s="239"/>
      <c r="DPK714" s="239"/>
      <c r="DPL714" s="239"/>
      <c r="DPM714" s="239"/>
      <c r="DPN714" s="239"/>
      <c r="DPO714" s="239"/>
      <c r="DPP714" s="239"/>
      <c r="DPQ714" s="239"/>
      <c r="DPR714" s="239"/>
      <c r="DPS714" s="239"/>
      <c r="DPT714" s="239"/>
      <c r="DPU714" s="239"/>
      <c r="DPV714" s="239"/>
      <c r="DPW714" s="239"/>
      <c r="DPX714" s="239"/>
      <c r="DPY714" s="239"/>
      <c r="DPZ714" s="239"/>
      <c r="DQA714" s="239"/>
      <c r="DQB714" s="239"/>
      <c r="DQC714" s="239"/>
      <c r="DQD714" s="239"/>
      <c r="DQE714" s="239"/>
      <c r="DQF714" s="239"/>
      <c r="DQG714" s="239"/>
      <c r="DQH714" s="239"/>
      <c r="DQI714" s="239"/>
      <c r="DQJ714" s="239"/>
      <c r="DQK714" s="239"/>
      <c r="DQL714" s="239"/>
      <c r="DQM714" s="239"/>
      <c r="DQN714" s="239"/>
      <c r="DQO714" s="239"/>
      <c r="DQP714" s="239"/>
      <c r="DQQ714" s="239"/>
      <c r="DQR714" s="239"/>
      <c r="DQS714" s="239"/>
      <c r="DQT714" s="239"/>
      <c r="DQU714" s="239"/>
      <c r="DQV714" s="239"/>
      <c r="DQW714" s="239"/>
      <c r="DQX714" s="239"/>
      <c r="DQY714" s="239"/>
      <c r="DQZ714" s="239"/>
      <c r="DRA714" s="239"/>
      <c r="DRB714" s="239"/>
      <c r="DRC714" s="239"/>
      <c r="DRD714" s="239"/>
      <c r="DRE714" s="239"/>
      <c r="DRF714" s="239"/>
      <c r="DRG714" s="239"/>
      <c r="DRH714" s="239"/>
      <c r="DRI714" s="239"/>
      <c r="DRJ714" s="239"/>
      <c r="DRK714" s="239"/>
      <c r="DRL714" s="239"/>
      <c r="DRM714" s="239"/>
      <c r="DRN714" s="239"/>
      <c r="DRO714" s="239"/>
      <c r="DRP714" s="239"/>
      <c r="DRQ714" s="239"/>
      <c r="DRR714" s="239"/>
      <c r="DRS714" s="239"/>
      <c r="DRT714" s="239"/>
      <c r="DRU714" s="239"/>
      <c r="DRV714" s="239"/>
      <c r="DRW714" s="239"/>
      <c r="DRX714" s="239"/>
      <c r="DRY714" s="239"/>
      <c r="DRZ714" s="239"/>
      <c r="DSA714" s="239"/>
      <c r="DSB714" s="239"/>
      <c r="DSC714" s="239"/>
      <c r="DSD714" s="239"/>
      <c r="DSE714" s="239"/>
      <c r="DSF714" s="239"/>
      <c r="DSG714" s="239"/>
      <c r="DSH714" s="239"/>
      <c r="DSI714" s="239"/>
      <c r="DSJ714" s="239"/>
      <c r="DSK714" s="239"/>
      <c r="DSL714" s="239"/>
      <c r="DSM714" s="239"/>
      <c r="DSN714" s="239"/>
      <c r="DSO714" s="239"/>
      <c r="DSP714" s="239"/>
      <c r="DSQ714" s="239"/>
      <c r="DSR714" s="239"/>
      <c r="DSS714" s="239"/>
      <c r="DST714" s="239"/>
      <c r="DSU714" s="239"/>
      <c r="DSV714" s="239"/>
      <c r="DSW714" s="239"/>
      <c r="DSX714" s="239"/>
      <c r="DSY714" s="239"/>
      <c r="DSZ714" s="239"/>
      <c r="DTA714" s="239"/>
      <c r="DTB714" s="239"/>
      <c r="DTC714" s="239"/>
      <c r="DTD714" s="239"/>
      <c r="DTE714" s="239"/>
      <c r="DTF714" s="239"/>
      <c r="DTG714" s="239"/>
      <c r="DTH714" s="239"/>
      <c r="DTI714" s="239"/>
      <c r="DTJ714" s="239"/>
      <c r="DTK714" s="239"/>
      <c r="DTL714" s="239"/>
      <c r="DTM714" s="239"/>
      <c r="DTN714" s="239"/>
      <c r="DTO714" s="239"/>
      <c r="DTP714" s="239"/>
      <c r="DTQ714" s="239"/>
      <c r="DTR714" s="239"/>
      <c r="DTS714" s="239"/>
      <c r="DTT714" s="239"/>
      <c r="DTU714" s="239"/>
      <c r="DTV714" s="239"/>
      <c r="DTW714" s="239"/>
      <c r="DTX714" s="239"/>
      <c r="DTY714" s="239"/>
      <c r="DTZ714" s="239"/>
      <c r="DUA714" s="239"/>
      <c r="DUB714" s="239"/>
      <c r="DUC714" s="239"/>
      <c r="DUD714" s="239"/>
      <c r="DUE714" s="239"/>
      <c r="DUF714" s="239"/>
      <c r="DUG714" s="239"/>
      <c r="DUH714" s="239"/>
      <c r="DUI714" s="239"/>
      <c r="DUJ714" s="239"/>
      <c r="DUK714" s="239"/>
      <c r="DUL714" s="239"/>
      <c r="DUM714" s="239"/>
      <c r="DUN714" s="239"/>
      <c r="DUO714" s="239"/>
      <c r="DUP714" s="239"/>
      <c r="DUQ714" s="239"/>
      <c r="DUR714" s="239"/>
      <c r="DUS714" s="239"/>
      <c r="DUT714" s="239"/>
      <c r="DUU714" s="239"/>
      <c r="DUV714" s="239"/>
      <c r="DUW714" s="239"/>
      <c r="DUX714" s="239"/>
      <c r="DUY714" s="239"/>
      <c r="DUZ714" s="239"/>
      <c r="DVA714" s="239"/>
      <c r="DVB714" s="239"/>
      <c r="DVC714" s="239"/>
      <c r="DVD714" s="239"/>
      <c r="DVE714" s="239"/>
      <c r="DVF714" s="239"/>
      <c r="DVG714" s="239"/>
      <c r="DVH714" s="239"/>
      <c r="DVI714" s="239"/>
      <c r="DVJ714" s="239"/>
      <c r="DVK714" s="239"/>
      <c r="DVL714" s="239"/>
      <c r="DVM714" s="239"/>
      <c r="DVN714" s="239"/>
      <c r="DVO714" s="239"/>
      <c r="DVP714" s="239"/>
      <c r="DVQ714" s="239"/>
      <c r="DVR714" s="239"/>
      <c r="DVS714" s="239"/>
      <c r="DVT714" s="239"/>
      <c r="DVU714" s="239"/>
      <c r="DVV714" s="239"/>
      <c r="DVW714" s="239"/>
      <c r="DVX714" s="239"/>
      <c r="DVY714" s="239"/>
      <c r="DVZ714" s="239"/>
      <c r="DWA714" s="239"/>
      <c r="DWB714" s="239"/>
      <c r="DWC714" s="239"/>
      <c r="DWD714" s="239"/>
      <c r="DWE714" s="239"/>
      <c r="DWF714" s="239"/>
      <c r="DWG714" s="239"/>
      <c r="DWH714" s="239"/>
      <c r="DWI714" s="239"/>
      <c r="DWJ714" s="239"/>
      <c r="DWK714" s="239"/>
      <c r="DWL714" s="239"/>
      <c r="DWM714" s="239"/>
      <c r="DWN714" s="239"/>
      <c r="DWO714" s="239"/>
      <c r="DWP714" s="239"/>
      <c r="DWQ714" s="239"/>
      <c r="DWR714" s="239"/>
      <c r="DWS714" s="239"/>
      <c r="DWT714" s="239"/>
      <c r="DWU714" s="239"/>
      <c r="DWV714" s="239"/>
      <c r="DWW714" s="239"/>
      <c r="DWX714" s="239"/>
      <c r="DWY714" s="239"/>
      <c r="DWZ714" s="239"/>
      <c r="DXA714" s="239"/>
      <c r="DXB714" s="239"/>
      <c r="DXC714" s="239"/>
      <c r="DXD714" s="239"/>
      <c r="DXE714" s="239"/>
      <c r="DXF714" s="239"/>
      <c r="DXG714" s="239"/>
      <c r="DXH714" s="239"/>
      <c r="DXI714" s="239"/>
      <c r="DXJ714" s="239"/>
      <c r="DXK714" s="239"/>
      <c r="DXL714" s="239"/>
      <c r="DXM714" s="239"/>
      <c r="DXN714" s="239"/>
      <c r="DXO714" s="239"/>
      <c r="DXP714" s="239"/>
      <c r="DXQ714" s="239"/>
      <c r="DXR714" s="239"/>
      <c r="DXS714" s="239"/>
      <c r="DXT714" s="239"/>
      <c r="DXU714" s="239"/>
      <c r="DXV714" s="239"/>
      <c r="DXW714" s="239"/>
      <c r="DXX714" s="239"/>
      <c r="DXY714" s="239"/>
      <c r="DXZ714" s="239"/>
      <c r="DYA714" s="239"/>
      <c r="DYB714" s="239"/>
      <c r="DYC714" s="239"/>
      <c r="DYD714" s="239"/>
      <c r="DYE714" s="239"/>
      <c r="DYF714" s="239"/>
      <c r="DYG714" s="239"/>
      <c r="DYH714" s="239"/>
      <c r="DYI714" s="239"/>
      <c r="DYJ714" s="239"/>
      <c r="DYK714" s="239"/>
      <c r="DYL714" s="239"/>
      <c r="DYM714" s="239"/>
      <c r="DYN714" s="239"/>
      <c r="DYO714" s="239"/>
      <c r="DYP714" s="239"/>
      <c r="DYQ714" s="239"/>
      <c r="DYR714" s="239"/>
      <c r="DYS714" s="239"/>
      <c r="DYT714" s="239"/>
      <c r="DYU714" s="239"/>
      <c r="DYV714" s="239"/>
      <c r="DYW714" s="239"/>
      <c r="DYX714" s="239"/>
      <c r="DYY714" s="239"/>
      <c r="DYZ714" s="239"/>
      <c r="DZA714" s="239"/>
      <c r="DZB714" s="239"/>
      <c r="DZC714" s="239"/>
      <c r="DZD714" s="239"/>
      <c r="DZE714" s="239"/>
      <c r="DZF714" s="239"/>
      <c r="DZG714" s="239"/>
      <c r="DZH714" s="239"/>
      <c r="DZI714" s="239"/>
      <c r="DZJ714" s="239"/>
      <c r="DZK714" s="239"/>
      <c r="DZL714" s="239"/>
      <c r="DZM714" s="239"/>
      <c r="DZN714" s="239"/>
      <c r="DZO714" s="239"/>
      <c r="DZP714" s="239"/>
      <c r="DZQ714" s="239"/>
      <c r="DZR714" s="239"/>
      <c r="DZS714" s="239"/>
      <c r="DZT714" s="239"/>
      <c r="DZU714" s="239"/>
      <c r="DZV714" s="239"/>
      <c r="DZW714" s="239"/>
      <c r="DZX714" s="239"/>
      <c r="DZY714" s="239"/>
      <c r="DZZ714" s="239"/>
      <c r="EAA714" s="239"/>
      <c r="EAB714" s="239"/>
      <c r="EAC714" s="239"/>
      <c r="EAD714" s="239"/>
      <c r="EAE714" s="239"/>
      <c r="EAF714" s="239"/>
      <c r="EAG714" s="239"/>
      <c r="EAH714" s="239"/>
      <c r="EAI714" s="239"/>
      <c r="EAJ714" s="239"/>
      <c r="EAK714" s="239"/>
      <c r="EAL714" s="239"/>
      <c r="EAM714" s="239"/>
      <c r="EAN714" s="239"/>
      <c r="EAO714" s="239"/>
      <c r="EAP714" s="239"/>
      <c r="EAQ714" s="239"/>
      <c r="EAR714" s="239"/>
      <c r="EAS714" s="239"/>
      <c r="EAT714" s="239"/>
      <c r="EAU714" s="239"/>
      <c r="EAV714" s="239"/>
      <c r="EAW714" s="239"/>
      <c r="EAX714" s="239"/>
      <c r="EAY714" s="239"/>
      <c r="EAZ714" s="239"/>
      <c r="EBA714" s="239"/>
      <c r="EBB714" s="239"/>
      <c r="EBC714" s="239"/>
      <c r="EBD714" s="239"/>
      <c r="EBE714" s="239"/>
      <c r="EBF714" s="239"/>
      <c r="EBG714" s="239"/>
      <c r="EBH714" s="239"/>
      <c r="EBI714" s="239"/>
      <c r="EBJ714" s="239"/>
      <c r="EBK714" s="239"/>
      <c r="EBL714" s="239"/>
      <c r="EBM714" s="239"/>
      <c r="EBN714" s="239"/>
      <c r="EBO714" s="239"/>
      <c r="EBP714" s="239"/>
      <c r="EBQ714" s="239"/>
      <c r="EBR714" s="239"/>
      <c r="EBS714" s="239"/>
      <c r="EBT714" s="239"/>
      <c r="EBU714" s="239"/>
      <c r="EBV714" s="239"/>
      <c r="EBW714" s="239"/>
      <c r="EBX714" s="239"/>
      <c r="EBY714" s="239"/>
      <c r="EBZ714" s="239"/>
      <c r="ECA714" s="239"/>
      <c r="ECB714" s="239"/>
      <c r="ECC714" s="239"/>
      <c r="ECD714" s="239"/>
      <c r="ECE714" s="239"/>
      <c r="ECF714" s="239"/>
      <c r="ECG714" s="239"/>
      <c r="ECH714" s="239"/>
      <c r="ECI714" s="239"/>
      <c r="ECJ714" s="239"/>
      <c r="ECK714" s="239"/>
      <c r="ECL714" s="239"/>
      <c r="ECM714" s="239"/>
      <c r="ECN714" s="239"/>
      <c r="ECO714" s="239"/>
      <c r="ECP714" s="239"/>
      <c r="ECQ714" s="239"/>
      <c r="ECR714" s="239"/>
      <c r="ECS714" s="239"/>
      <c r="ECT714" s="239"/>
      <c r="ECU714" s="239"/>
      <c r="ECV714" s="239"/>
      <c r="ECW714" s="239"/>
      <c r="ECX714" s="239"/>
      <c r="ECY714" s="239"/>
      <c r="ECZ714" s="239"/>
      <c r="EDA714" s="239"/>
      <c r="EDB714" s="239"/>
      <c r="EDC714" s="239"/>
      <c r="EDD714" s="239"/>
      <c r="EDE714" s="239"/>
      <c r="EDF714" s="239"/>
      <c r="EDG714" s="239"/>
      <c r="EDH714" s="239"/>
      <c r="EDI714" s="239"/>
      <c r="EDJ714" s="239"/>
      <c r="EDK714" s="239"/>
      <c r="EDL714" s="239"/>
      <c r="EDM714" s="239"/>
      <c r="EDN714" s="239"/>
      <c r="EDO714" s="239"/>
      <c r="EDP714" s="239"/>
      <c r="EDQ714" s="239"/>
      <c r="EDR714" s="239"/>
      <c r="EDS714" s="239"/>
      <c r="EDT714" s="239"/>
      <c r="EDU714" s="239"/>
      <c r="EDV714" s="239"/>
      <c r="EDW714" s="239"/>
      <c r="EDX714" s="239"/>
      <c r="EDY714" s="239"/>
      <c r="EDZ714" s="239"/>
      <c r="EEA714" s="239"/>
      <c r="EEB714" s="239"/>
      <c r="EEC714" s="239"/>
      <c r="EED714" s="239"/>
      <c r="EEE714" s="239"/>
      <c r="EEF714" s="239"/>
      <c r="EEG714" s="239"/>
      <c r="EEH714" s="239"/>
      <c r="EEI714" s="239"/>
      <c r="EEJ714" s="239"/>
      <c r="EEK714" s="239"/>
      <c r="EEL714" s="239"/>
      <c r="EEM714" s="239"/>
      <c r="EEN714" s="239"/>
      <c r="EEO714" s="239"/>
      <c r="EEP714" s="239"/>
      <c r="EEQ714" s="239"/>
      <c r="EER714" s="239"/>
      <c r="EES714" s="239"/>
      <c r="EET714" s="239"/>
      <c r="EEU714" s="239"/>
      <c r="EEV714" s="239"/>
      <c r="EEW714" s="239"/>
      <c r="EEX714" s="239"/>
      <c r="EEY714" s="239"/>
      <c r="EEZ714" s="239"/>
      <c r="EFA714" s="239"/>
      <c r="EFB714" s="239"/>
      <c r="EFC714" s="239"/>
      <c r="EFD714" s="239"/>
      <c r="EFE714" s="239"/>
      <c r="EFF714" s="239"/>
      <c r="EFG714" s="239"/>
      <c r="EFH714" s="239"/>
      <c r="EFI714" s="239"/>
      <c r="EFJ714" s="239"/>
      <c r="EFK714" s="239"/>
      <c r="EFL714" s="239"/>
      <c r="EFM714" s="239"/>
      <c r="EFN714" s="239"/>
      <c r="EFO714" s="239"/>
      <c r="EFP714" s="239"/>
      <c r="EFQ714" s="239"/>
      <c r="EFR714" s="239"/>
      <c r="EFS714" s="239"/>
      <c r="EFT714" s="239"/>
      <c r="EFU714" s="239"/>
      <c r="EFV714" s="239"/>
      <c r="EFW714" s="239"/>
      <c r="EFX714" s="239"/>
      <c r="EFY714" s="239"/>
      <c r="EFZ714" s="239"/>
      <c r="EGA714" s="239"/>
      <c r="EGB714" s="239"/>
      <c r="EGC714" s="239"/>
      <c r="EGD714" s="239"/>
      <c r="EGE714" s="239"/>
      <c r="EGF714" s="239"/>
      <c r="EGG714" s="239"/>
      <c r="EGH714" s="239"/>
      <c r="EGI714" s="239"/>
      <c r="EGJ714" s="239"/>
      <c r="EGK714" s="239"/>
      <c r="EGL714" s="239"/>
      <c r="EGM714" s="239"/>
      <c r="EGN714" s="239"/>
      <c r="EGO714" s="239"/>
      <c r="EGP714" s="239"/>
      <c r="EGQ714" s="239"/>
      <c r="EGR714" s="239"/>
      <c r="EGS714" s="239"/>
      <c r="EGT714" s="239"/>
      <c r="EGU714" s="239"/>
      <c r="EGV714" s="239"/>
      <c r="EGW714" s="239"/>
      <c r="EGX714" s="239"/>
      <c r="EGY714" s="239"/>
      <c r="EGZ714" s="239"/>
      <c r="EHA714" s="239"/>
      <c r="EHB714" s="239"/>
      <c r="EHC714" s="239"/>
      <c r="EHD714" s="239"/>
      <c r="EHE714" s="239"/>
      <c r="EHF714" s="239"/>
      <c r="EHG714" s="239"/>
      <c r="EHH714" s="239"/>
      <c r="EHI714" s="239"/>
      <c r="EHJ714" s="239"/>
      <c r="EHK714" s="239"/>
      <c r="EHL714" s="239"/>
      <c r="EHM714" s="239"/>
      <c r="EHN714" s="239"/>
      <c r="EHO714" s="239"/>
      <c r="EHP714" s="239"/>
      <c r="EHQ714" s="239"/>
      <c r="EHR714" s="239"/>
      <c r="EHS714" s="239"/>
      <c r="EHT714" s="239"/>
      <c r="EHU714" s="239"/>
      <c r="EHV714" s="239"/>
      <c r="EHW714" s="239"/>
      <c r="EHX714" s="239"/>
      <c r="EHY714" s="239"/>
      <c r="EHZ714" s="239"/>
      <c r="EIA714" s="239"/>
      <c r="EIB714" s="239"/>
      <c r="EIC714" s="239"/>
      <c r="EID714" s="239"/>
      <c r="EIE714" s="239"/>
      <c r="EIF714" s="239"/>
      <c r="EIG714" s="239"/>
      <c r="EIH714" s="239"/>
      <c r="EII714" s="239"/>
      <c r="EIJ714" s="239"/>
      <c r="EIK714" s="239"/>
      <c r="EIL714" s="239"/>
      <c r="EIM714" s="239"/>
      <c r="EIN714" s="239"/>
      <c r="EIO714" s="239"/>
      <c r="EIP714" s="239"/>
      <c r="EIQ714" s="239"/>
      <c r="EIR714" s="239"/>
      <c r="EIS714" s="239"/>
      <c r="EIT714" s="239"/>
      <c r="EIU714" s="239"/>
      <c r="EIV714" s="239"/>
      <c r="EIW714" s="239"/>
      <c r="EIX714" s="239"/>
      <c r="EIY714" s="239"/>
      <c r="EIZ714" s="239"/>
      <c r="EJA714" s="239"/>
      <c r="EJB714" s="239"/>
      <c r="EJC714" s="239"/>
      <c r="EJD714" s="239"/>
      <c r="EJE714" s="239"/>
      <c r="EJF714" s="239"/>
      <c r="EJG714" s="239"/>
      <c r="EJH714" s="239"/>
      <c r="EJI714" s="239"/>
      <c r="EJJ714" s="239"/>
      <c r="EJK714" s="239"/>
      <c r="EJL714" s="239"/>
      <c r="EJM714" s="239"/>
      <c r="EJN714" s="239"/>
      <c r="EJO714" s="239"/>
      <c r="EJP714" s="239"/>
      <c r="EJQ714" s="239"/>
      <c r="EJR714" s="239"/>
      <c r="EJS714" s="239"/>
      <c r="EJT714" s="239"/>
      <c r="EJU714" s="239"/>
      <c r="EJV714" s="239"/>
      <c r="EJW714" s="239"/>
      <c r="EJX714" s="239"/>
      <c r="EJY714" s="239"/>
      <c r="EJZ714" s="239"/>
      <c r="EKA714" s="239"/>
      <c r="EKB714" s="239"/>
      <c r="EKC714" s="239"/>
      <c r="EKD714" s="239"/>
      <c r="EKE714" s="239"/>
      <c r="EKF714" s="239"/>
      <c r="EKG714" s="239"/>
      <c r="EKH714" s="239"/>
      <c r="EKI714" s="239"/>
      <c r="EKJ714" s="239"/>
      <c r="EKK714" s="239"/>
      <c r="EKL714" s="239"/>
      <c r="EKM714" s="239"/>
      <c r="EKN714" s="239"/>
      <c r="EKO714" s="239"/>
      <c r="EKP714" s="239"/>
      <c r="EKQ714" s="239"/>
      <c r="EKR714" s="239"/>
      <c r="EKS714" s="239"/>
      <c r="EKT714" s="239"/>
      <c r="EKU714" s="239"/>
      <c r="EKV714" s="239"/>
      <c r="EKW714" s="239"/>
      <c r="EKX714" s="239"/>
      <c r="EKY714" s="239"/>
      <c r="EKZ714" s="239"/>
      <c r="ELA714" s="239"/>
      <c r="ELB714" s="239"/>
      <c r="ELC714" s="239"/>
      <c r="ELD714" s="239"/>
      <c r="ELE714" s="239"/>
      <c r="ELF714" s="239"/>
      <c r="ELG714" s="239"/>
      <c r="ELH714" s="239"/>
      <c r="ELI714" s="239"/>
      <c r="ELJ714" s="239"/>
      <c r="ELK714" s="239"/>
      <c r="ELL714" s="239"/>
      <c r="ELM714" s="239"/>
      <c r="ELN714" s="239"/>
      <c r="ELO714" s="239"/>
      <c r="ELP714" s="239"/>
      <c r="ELQ714" s="239"/>
      <c r="ELR714" s="239"/>
      <c r="ELS714" s="239"/>
      <c r="ELT714" s="239"/>
      <c r="ELU714" s="239"/>
      <c r="ELV714" s="239"/>
      <c r="ELW714" s="239"/>
      <c r="ELX714" s="239"/>
      <c r="ELY714" s="239"/>
      <c r="ELZ714" s="239"/>
      <c r="EMA714" s="239"/>
      <c r="EMB714" s="239"/>
      <c r="EMC714" s="239"/>
      <c r="EMD714" s="239"/>
      <c r="EME714" s="239"/>
      <c r="EMF714" s="239"/>
      <c r="EMG714" s="239"/>
      <c r="EMH714" s="239"/>
      <c r="EMI714" s="239"/>
      <c r="EMJ714" s="239"/>
      <c r="EMK714" s="239"/>
      <c r="EML714" s="239"/>
      <c r="EMM714" s="239"/>
      <c r="EMN714" s="239"/>
      <c r="EMO714" s="239"/>
      <c r="EMP714" s="239"/>
      <c r="EMQ714" s="239"/>
      <c r="EMR714" s="239"/>
      <c r="EMS714" s="239"/>
      <c r="EMT714" s="239"/>
      <c r="EMU714" s="239"/>
      <c r="EMV714" s="239"/>
      <c r="EMW714" s="239"/>
      <c r="EMX714" s="239"/>
      <c r="EMY714" s="239"/>
      <c r="EMZ714" s="239"/>
      <c r="ENA714" s="239"/>
      <c r="ENB714" s="239"/>
      <c r="ENC714" s="239"/>
      <c r="END714" s="239"/>
      <c r="ENE714" s="239"/>
      <c r="ENF714" s="239"/>
      <c r="ENG714" s="239"/>
      <c r="ENH714" s="239"/>
      <c r="ENI714" s="239"/>
      <c r="ENJ714" s="239"/>
      <c r="ENK714" s="239"/>
      <c r="ENL714" s="239"/>
      <c r="ENM714" s="239"/>
      <c r="ENN714" s="239"/>
      <c r="ENO714" s="239"/>
      <c r="ENP714" s="239"/>
      <c r="ENQ714" s="239"/>
      <c r="ENR714" s="239"/>
      <c r="ENS714" s="239"/>
      <c r="ENT714" s="239"/>
      <c r="ENU714" s="239"/>
      <c r="ENV714" s="239"/>
      <c r="ENW714" s="239"/>
      <c r="ENX714" s="239"/>
      <c r="ENY714" s="239"/>
      <c r="ENZ714" s="239"/>
      <c r="EOA714" s="239"/>
      <c r="EOB714" s="239"/>
      <c r="EOC714" s="239"/>
      <c r="EOD714" s="239"/>
      <c r="EOE714" s="239"/>
      <c r="EOF714" s="239"/>
      <c r="EOG714" s="239"/>
      <c r="EOH714" s="239"/>
      <c r="EOI714" s="239"/>
      <c r="EOJ714" s="239"/>
      <c r="EOK714" s="239"/>
      <c r="EOL714" s="239"/>
      <c r="EOM714" s="239"/>
      <c r="EON714" s="239"/>
      <c r="EOO714" s="239"/>
      <c r="EOP714" s="239"/>
      <c r="EOQ714" s="239"/>
      <c r="EOR714" s="239"/>
      <c r="EOS714" s="239"/>
      <c r="EOT714" s="239"/>
      <c r="EOU714" s="239"/>
      <c r="EOV714" s="239"/>
      <c r="EOW714" s="239"/>
      <c r="EOX714" s="239"/>
      <c r="EOY714" s="239"/>
      <c r="EOZ714" s="239"/>
      <c r="EPA714" s="239"/>
      <c r="EPB714" s="239"/>
      <c r="EPC714" s="239"/>
      <c r="EPD714" s="239"/>
      <c r="EPE714" s="239"/>
      <c r="EPF714" s="239"/>
      <c r="EPG714" s="239"/>
      <c r="EPH714" s="239"/>
      <c r="EPI714" s="239"/>
      <c r="EPJ714" s="239"/>
      <c r="EPK714" s="239"/>
      <c r="EPL714" s="239"/>
      <c r="EPM714" s="239"/>
      <c r="EPN714" s="239"/>
      <c r="EPO714" s="239"/>
      <c r="EPP714" s="239"/>
      <c r="EPQ714" s="239"/>
      <c r="EPR714" s="239"/>
      <c r="EPS714" s="239"/>
      <c r="EPT714" s="239"/>
      <c r="EPU714" s="239"/>
      <c r="EPV714" s="239"/>
      <c r="EPW714" s="239"/>
      <c r="EPX714" s="239"/>
      <c r="EPY714" s="239"/>
      <c r="EPZ714" s="239"/>
      <c r="EQA714" s="239"/>
      <c r="EQB714" s="239"/>
      <c r="EQC714" s="239"/>
      <c r="EQD714" s="239"/>
      <c r="EQE714" s="239"/>
      <c r="EQF714" s="239"/>
      <c r="EQG714" s="239"/>
      <c r="EQH714" s="239"/>
      <c r="EQI714" s="239"/>
      <c r="EQJ714" s="239"/>
      <c r="EQK714" s="239"/>
      <c r="EQL714" s="239"/>
      <c r="EQM714" s="239"/>
      <c r="EQN714" s="239"/>
      <c r="EQO714" s="239"/>
      <c r="EQP714" s="239"/>
      <c r="EQQ714" s="239"/>
      <c r="EQR714" s="239"/>
      <c r="EQS714" s="239"/>
      <c r="EQT714" s="239"/>
      <c r="EQU714" s="239"/>
      <c r="EQV714" s="239"/>
      <c r="EQW714" s="239"/>
      <c r="EQX714" s="239"/>
      <c r="EQY714" s="239"/>
      <c r="EQZ714" s="239"/>
      <c r="ERA714" s="239"/>
      <c r="ERB714" s="239"/>
      <c r="ERC714" s="239"/>
      <c r="ERD714" s="239"/>
      <c r="ERE714" s="239"/>
      <c r="ERF714" s="239"/>
      <c r="ERG714" s="239"/>
      <c r="ERH714" s="239"/>
      <c r="ERI714" s="239"/>
      <c r="ERJ714" s="239"/>
      <c r="ERK714" s="239"/>
      <c r="ERL714" s="239"/>
      <c r="ERM714" s="239"/>
      <c r="ERN714" s="239"/>
      <c r="ERO714" s="239"/>
      <c r="ERP714" s="239"/>
      <c r="ERQ714" s="239"/>
      <c r="ERR714" s="239"/>
      <c r="ERS714" s="239"/>
      <c r="ERT714" s="239"/>
      <c r="ERU714" s="239"/>
      <c r="ERV714" s="239"/>
      <c r="ERW714" s="239"/>
      <c r="ERX714" s="239"/>
      <c r="ERY714" s="239"/>
      <c r="ERZ714" s="239"/>
      <c r="ESA714" s="239"/>
      <c r="ESB714" s="239"/>
      <c r="ESC714" s="239"/>
      <c r="ESD714" s="239"/>
      <c r="ESE714" s="239"/>
      <c r="ESF714" s="239"/>
      <c r="ESG714" s="239"/>
      <c r="ESH714" s="239"/>
      <c r="ESI714" s="239"/>
      <c r="ESJ714" s="239"/>
      <c r="ESK714" s="239"/>
      <c r="ESL714" s="239"/>
      <c r="ESM714" s="239"/>
      <c r="ESN714" s="239"/>
      <c r="ESO714" s="239"/>
      <c r="ESP714" s="239"/>
      <c r="ESQ714" s="239"/>
      <c r="ESR714" s="239"/>
      <c r="ESS714" s="239"/>
      <c r="EST714" s="239"/>
      <c r="ESU714" s="239"/>
      <c r="ESV714" s="239"/>
      <c r="ESW714" s="239"/>
      <c r="ESX714" s="239"/>
      <c r="ESY714" s="239"/>
      <c r="ESZ714" s="239"/>
      <c r="ETA714" s="239"/>
      <c r="ETB714" s="239"/>
      <c r="ETC714" s="239"/>
      <c r="ETD714" s="239"/>
      <c r="ETE714" s="239"/>
      <c r="ETF714" s="239"/>
      <c r="ETG714" s="239"/>
      <c r="ETH714" s="239"/>
      <c r="ETI714" s="239"/>
      <c r="ETJ714" s="239"/>
      <c r="ETK714" s="239"/>
      <c r="ETL714" s="239"/>
      <c r="ETM714" s="239"/>
      <c r="ETN714" s="239"/>
      <c r="ETO714" s="239"/>
      <c r="ETP714" s="239"/>
      <c r="ETQ714" s="239"/>
      <c r="ETR714" s="239"/>
      <c r="ETS714" s="239"/>
      <c r="ETT714" s="239"/>
      <c r="ETU714" s="239"/>
      <c r="ETV714" s="239"/>
      <c r="ETW714" s="239"/>
      <c r="ETX714" s="239"/>
      <c r="ETY714" s="239"/>
      <c r="ETZ714" s="239"/>
      <c r="EUA714" s="239"/>
      <c r="EUB714" s="239"/>
      <c r="EUC714" s="239"/>
      <c r="EUD714" s="239"/>
      <c r="EUE714" s="239"/>
      <c r="EUF714" s="239"/>
      <c r="EUG714" s="239"/>
      <c r="EUH714" s="239"/>
      <c r="EUI714" s="239"/>
      <c r="EUJ714" s="239"/>
      <c r="EUK714" s="239"/>
      <c r="EUL714" s="239"/>
      <c r="EUM714" s="239"/>
      <c r="EUN714" s="239"/>
      <c r="EUO714" s="239"/>
      <c r="EUP714" s="239"/>
      <c r="EUQ714" s="239"/>
      <c r="EUR714" s="239"/>
      <c r="EUS714" s="239"/>
      <c r="EUT714" s="239"/>
      <c r="EUU714" s="239"/>
      <c r="EUV714" s="239"/>
      <c r="EUW714" s="239"/>
      <c r="EUX714" s="239"/>
      <c r="EUY714" s="239"/>
      <c r="EUZ714" s="239"/>
      <c r="EVA714" s="239"/>
      <c r="EVB714" s="239"/>
      <c r="EVC714" s="239"/>
      <c r="EVD714" s="239"/>
      <c r="EVE714" s="239"/>
      <c r="EVF714" s="239"/>
      <c r="EVG714" s="239"/>
      <c r="EVH714" s="239"/>
      <c r="EVI714" s="239"/>
      <c r="EVJ714" s="239"/>
      <c r="EVK714" s="239"/>
      <c r="EVL714" s="239"/>
      <c r="EVM714" s="239"/>
      <c r="EVN714" s="239"/>
      <c r="EVO714" s="239"/>
      <c r="EVP714" s="239"/>
      <c r="EVQ714" s="239"/>
      <c r="EVR714" s="239"/>
      <c r="EVS714" s="239"/>
      <c r="EVT714" s="239"/>
      <c r="EVU714" s="239"/>
      <c r="EVV714" s="239"/>
      <c r="EVW714" s="239"/>
      <c r="EVX714" s="239"/>
      <c r="EVY714" s="239"/>
      <c r="EVZ714" s="239"/>
      <c r="EWA714" s="239"/>
      <c r="EWB714" s="239"/>
      <c r="EWC714" s="239"/>
      <c r="EWD714" s="239"/>
      <c r="EWE714" s="239"/>
      <c r="EWF714" s="239"/>
      <c r="EWG714" s="239"/>
      <c r="EWH714" s="239"/>
      <c r="EWI714" s="239"/>
      <c r="EWJ714" s="239"/>
      <c r="EWK714" s="239"/>
      <c r="EWL714" s="239"/>
      <c r="EWM714" s="239"/>
      <c r="EWN714" s="239"/>
      <c r="EWO714" s="239"/>
      <c r="EWP714" s="239"/>
      <c r="EWQ714" s="239"/>
      <c r="EWR714" s="239"/>
      <c r="EWS714" s="239"/>
      <c r="EWT714" s="239"/>
      <c r="EWU714" s="239"/>
      <c r="EWV714" s="239"/>
      <c r="EWW714" s="239"/>
      <c r="EWX714" s="239"/>
      <c r="EWY714" s="239"/>
      <c r="EWZ714" s="239"/>
      <c r="EXA714" s="239"/>
      <c r="EXB714" s="239"/>
      <c r="EXC714" s="239"/>
      <c r="EXD714" s="239"/>
      <c r="EXE714" s="239"/>
      <c r="EXF714" s="239"/>
      <c r="EXG714" s="239"/>
      <c r="EXH714" s="239"/>
      <c r="EXI714" s="239"/>
      <c r="EXJ714" s="239"/>
      <c r="EXK714" s="239"/>
      <c r="EXL714" s="239"/>
      <c r="EXM714" s="239"/>
      <c r="EXN714" s="239"/>
      <c r="EXO714" s="239"/>
      <c r="EXP714" s="239"/>
      <c r="EXQ714" s="239"/>
      <c r="EXR714" s="239"/>
      <c r="EXS714" s="239"/>
      <c r="EXT714" s="239"/>
      <c r="EXU714" s="239"/>
      <c r="EXV714" s="239"/>
      <c r="EXW714" s="239"/>
      <c r="EXX714" s="239"/>
      <c r="EXY714" s="239"/>
      <c r="EXZ714" s="239"/>
      <c r="EYA714" s="239"/>
      <c r="EYB714" s="239"/>
      <c r="EYC714" s="239"/>
      <c r="EYD714" s="239"/>
      <c r="EYE714" s="239"/>
      <c r="EYF714" s="239"/>
      <c r="EYG714" s="239"/>
      <c r="EYH714" s="239"/>
      <c r="EYI714" s="239"/>
      <c r="EYJ714" s="239"/>
      <c r="EYK714" s="239"/>
      <c r="EYL714" s="239"/>
      <c r="EYM714" s="239"/>
      <c r="EYN714" s="239"/>
      <c r="EYO714" s="239"/>
      <c r="EYP714" s="239"/>
      <c r="EYQ714" s="239"/>
      <c r="EYR714" s="239"/>
      <c r="EYS714" s="239"/>
      <c r="EYT714" s="239"/>
      <c r="EYU714" s="239"/>
      <c r="EYV714" s="239"/>
      <c r="EYW714" s="239"/>
      <c r="EYX714" s="239"/>
      <c r="EYY714" s="239"/>
      <c r="EYZ714" s="239"/>
      <c r="EZA714" s="239"/>
      <c r="EZB714" s="239"/>
      <c r="EZC714" s="239"/>
      <c r="EZD714" s="239"/>
      <c r="EZE714" s="239"/>
      <c r="EZF714" s="239"/>
      <c r="EZG714" s="239"/>
      <c r="EZH714" s="239"/>
      <c r="EZI714" s="239"/>
      <c r="EZJ714" s="239"/>
      <c r="EZK714" s="239"/>
      <c r="EZL714" s="239"/>
      <c r="EZM714" s="239"/>
      <c r="EZN714" s="239"/>
      <c r="EZO714" s="239"/>
      <c r="EZP714" s="239"/>
      <c r="EZQ714" s="239"/>
      <c r="EZR714" s="239"/>
      <c r="EZS714" s="239"/>
      <c r="EZT714" s="239"/>
      <c r="EZU714" s="239"/>
      <c r="EZV714" s="239"/>
      <c r="EZW714" s="239"/>
      <c r="EZX714" s="239"/>
      <c r="EZY714" s="239"/>
      <c r="EZZ714" s="239"/>
      <c r="FAA714" s="239"/>
      <c r="FAB714" s="239"/>
      <c r="FAC714" s="239"/>
      <c r="FAD714" s="239"/>
      <c r="FAE714" s="239"/>
      <c r="FAF714" s="239"/>
      <c r="FAG714" s="239"/>
      <c r="FAH714" s="239"/>
      <c r="FAI714" s="239"/>
      <c r="FAJ714" s="239"/>
      <c r="FAK714" s="239"/>
      <c r="FAL714" s="239"/>
      <c r="FAM714" s="239"/>
      <c r="FAN714" s="239"/>
      <c r="FAO714" s="239"/>
      <c r="FAP714" s="239"/>
      <c r="FAQ714" s="239"/>
      <c r="FAR714" s="239"/>
      <c r="FAS714" s="239"/>
      <c r="FAT714" s="239"/>
      <c r="FAU714" s="239"/>
      <c r="FAV714" s="239"/>
      <c r="FAW714" s="239"/>
      <c r="FAX714" s="239"/>
      <c r="FAY714" s="239"/>
      <c r="FAZ714" s="239"/>
      <c r="FBA714" s="239"/>
      <c r="FBB714" s="239"/>
      <c r="FBC714" s="239"/>
      <c r="FBD714" s="239"/>
      <c r="FBE714" s="239"/>
      <c r="FBF714" s="239"/>
      <c r="FBG714" s="239"/>
      <c r="FBH714" s="239"/>
      <c r="FBI714" s="239"/>
      <c r="FBJ714" s="239"/>
      <c r="FBK714" s="239"/>
      <c r="FBL714" s="239"/>
      <c r="FBM714" s="239"/>
      <c r="FBN714" s="239"/>
      <c r="FBO714" s="239"/>
      <c r="FBP714" s="239"/>
      <c r="FBQ714" s="239"/>
      <c r="FBR714" s="239"/>
      <c r="FBS714" s="239"/>
      <c r="FBT714" s="239"/>
      <c r="FBU714" s="239"/>
      <c r="FBV714" s="239"/>
      <c r="FBW714" s="239"/>
      <c r="FBX714" s="239"/>
      <c r="FBY714" s="239"/>
      <c r="FBZ714" s="239"/>
      <c r="FCA714" s="239"/>
      <c r="FCB714" s="239"/>
      <c r="FCC714" s="239"/>
      <c r="FCD714" s="239"/>
      <c r="FCE714" s="239"/>
      <c r="FCF714" s="239"/>
      <c r="FCG714" s="239"/>
      <c r="FCH714" s="239"/>
      <c r="FCI714" s="239"/>
      <c r="FCJ714" s="239"/>
      <c r="FCK714" s="239"/>
      <c r="FCL714" s="239"/>
      <c r="FCM714" s="239"/>
      <c r="FCN714" s="239"/>
      <c r="FCO714" s="239"/>
      <c r="FCP714" s="239"/>
      <c r="FCQ714" s="239"/>
      <c r="FCR714" s="239"/>
      <c r="FCS714" s="239"/>
      <c r="FCT714" s="239"/>
      <c r="FCU714" s="239"/>
      <c r="FCV714" s="239"/>
      <c r="FCW714" s="239"/>
      <c r="FCX714" s="239"/>
      <c r="FCY714" s="239"/>
      <c r="FCZ714" s="239"/>
      <c r="FDA714" s="239"/>
      <c r="FDB714" s="239"/>
      <c r="FDC714" s="239"/>
      <c r="FDD714" s="239"/>
      <c r="FDE714" s="239"/>
      <c r="FDF714" s="239"/>
      <c r="FDG714" s="239"/>
      <c r="FDH714" s="239"/>
      <c r="FDI714" s="239"/>
      <c r="FDJ714" s="239"/>
      <c r="FDK714" s="239"/>
      <c r="FDL714" s="239"/>
      <c r="FDM714" s="239"/>
      <c r="FDN714" s="239"/>
      <c r="FDO714" s="239"/>
      <c r="FDP714" s="239"/>
      <c r="FDQ714" s="239"/>
      <c r="FDR714" s="239"/>
      <c r="FDS714" s="239"/>
      <c r="FDT714" s="239"/>
      <c r="FDU714" s="239"/>
      <c r="FDV714" s="239"/>
      <c r="FDW714" s="239"/>
      <c r="FDX714" s="239"/>
      <c r="FDY714" s="239"/>
      <c r="FDZ714" s="239"/>
      <c r="FEA714" s="239"/>
      <c r="FEB714" s="239"/>
      <c r="FEC714" s="239"/>
      <c r="FED714" s="239"/>
      <c r="FEE714" s="239"/>
      <c r="FEF714" s="239"/>
      <c r="FEG714" s="239"/>
      <c r="FEH714" s="239"/>
      <c r="FEI714" s="239"/>
      <c r="FEJ714" s="239"/>
      <c r="FEK714" s="239"/>
      <c r="FEL714" s="239"/>
      <c r="FEM714" s="239"/>
      <c r="FEN714" s="239"/>
      <c r="FEO714" s="239"/>
      <c r="FEP714" s="239"/>
      <c r="FEQ714" s="239"/>
      <c r="FER714" s="239"/>
      <c r="FES714" s="239"/>
      <c r="FET714" s="239"/>
      <c r="FEU714" s="239"/>
      <c r="FEV714" s="239"/>
      <c r="FEW714" s="239"/>
      <c r="FEX714" s="239"/>
      <c r="FEY714" s="239"/>
      <c r="FEZ714" s="239"/>
      <c r="FFA714" s="239"/>
      <c r="FFB714" s="239"/>
      <c r="FFC714" s="239"/>
      <c r="FFD714" s="239"/>
      <c r="FFE714" s="239"/>
      <c r="FFF714" s="239"/>
      <c r="FFG714" s="239"/>
      <c r="FFH714" s="239"/>
      <c r="FFI714" s="239"/>
      <c r="FFJ714" s="239"/>
      <c r="FFK714" s="239"/>
      <c r="FFL714" s="239"/>
      <c r="FFM714" s="239"/>
      <c r="FFN714" s="239"/>
      <c r="FFO714" s="239"/>
      <c r="FFP714" s="239"/>
      <c r="FFQ714" s="239"/>
      <c r="FFR714" s="239"/>
      <c r="FFS714" s="239"/>
      <c r="FFT714" s="239"/>
      <c r="FFU714" s="239"/>
      <c r="FFV714" s="239"/>
      <c r="FFW714" s="239"/>
      <c r="FFX714" s="239"/>
      <c r="FFY714" s="239"/>
      <c r="FFZ714" s="239"/>
      <c r="FGA714" s="239"/>
      <c r="FGB714" s="239"/>
      <c r="FGC714" s="239"/>
      <c r="FGD714" s="239"/>
      <c r="FGE714" s="239"/>
      <c r="FGF714" s="239"/>
      <c r="FGG714" s="239"/>
      <c r="FGH714" s="239"/>
      <c r="FGI714" s="239"/>
      <c r="FGJ714" s="239"/>
      <c r="FGK714" s="239"/>
      <c r="FGL714" s="239"/>
      <c r="FGM714" s="239"/>
      <c r="FGN714" s="239"/>
      <c r="FGO714" s="239"/>
      <c r="FGP714" s="239"/>
      <c r="FGQ714" s="239"/>
      <c r="FGR714" s="239"/>
      <c r="FGS714" s="239"/>
      <c r="FGT714" s="239"/>
      <c r="FGU714" s="239"/>
      <c r="FGV714" s="239"/>
      <c r="FGW714" s="239"/>
      <c r="FGX714" s="239"/>
      <c r="FGY714" s="239"/>
      <c r="FGZ714" s="239"/>
      <c r="FHA714" s="239"/>
      <c r="FHB714" s="239"/>
      <c r="FHC714" s="239"/>
      <c r="FHD714" s="239"/>
      <c r="FHE714" s="239"/>
      <c r="FHF714" s="239"/>
      <c r="FHG714" s="239"/>
      <c r="FHH714" s="239"/>
      <c r="FHI714" s="239"/>
      <c r="FHJ714" s="239"/>
      <c r="FHK714" s="239"/>
      <c r="FHL714" s="239"/>
      <c r="FHM714" s="239"/>
      <c r="FHN714" s="239"/>
      <c r="FHO714" s="239"/>
      <c r="FHP714" s="239"/>
      <c r="FHQ714" s="239"/>
      <c r="FHR714" s="239"/>
      <c r="FHS714" s="239"/>
      <c r="FHT714" s="239"/>
      <c r="FHU714" s="239"/>
      <c r="FHV714" s="239"/>
      <c r="FHW714" s="239"/>
      <c r="FHX714" s="239"/>
      <c r="FHY714" s="239"/>
      <c r="FHZ714" s="239"/>
      <c r="FIA714" s="239"/>
      <c r="FIB714" s="239"/>
      <c r="FIC714" s="239"/>
      <c r="FID714" s="239"/>
      <c r="FIE714" s="239"/>
      <c r="FIF714" s="239"/>
      <c r="FIG714" s="239"/>
      <c r="FIH714" s="239"/>
      <c r="FII714" s="239"/>
      <c r="FIJ714" s="239"/>
      <c r="FIK714" s="239"/>
      <c r="FIL714" s="239"/>
      <c r="FIM714" s="239"/>
      <c r="FIN714" s="239"/>
      <c r="FIO714" s="239"/>
      <c r="FIP714" s="239"/>
      <c r="FIQ714" s="239"/>
      <c r="FIR714" s="239"/>
      <c r="FIS714" s="239"/>
      <c r="FIT714" s="239"/>
      <c r="FIU714" s="239"/>
      <c r="FIV714" s="239"/>
      <c r="FIW714" s="239"/>
      <c r="FIX714" s="239"/>
      <c r="FIY714" s="239"/>
      <c r="FIZ714" s="239"/>
      <c r="FJA714" s="239"/>
      <c r="FJB714" s="239"/>
      <c r="FJC714" s="239"/>
      <c r="FJD714" s="239"/>
      <c r="FJE714" s="239"/>
      <c r="FJF714" s="239"/>
      <c r="FJG714" s="239"/>
      <c r="FJH714" s="239"/>
      <c r="FJI714" s="239"/>
      <c r="FJJ714" s="239"/>
      <c r="FJK714" s="239"/>
      <c r="FJL714" s="239"/>
      <c r="FJM714" s="239"/>
      <c r="FJN714" s="239"/>
      <c r="FJO714" s="239"/>
      <c r="FJP714" s="239"/>
      <c r="FJQ714" s="239"/>
      <c r="FJR714" s="239"/>
      <c r="FJS714" s="239"/>
      <c r="FJT714" s="239"/>
      <c r="FJU714" s="239"/>
      <c r="FJV714" s="239"/>
      <c r="FJW714" s="239"/>
      <c r="FJX714" s="239"/>
      <c r="FJY714" s="239"/>
      <c r="FJZ714" s="239"/>
      <c r="FKA714" s="239"/>
      <c r="FKB714" s="239"/>
      <c r="FKC714" s="239"/>
      <c r="FKD714" s="239"/>
      <c r="FKE714" s="239"/>
      <c r="FKF714" s="239"/>
      <c r="FKG714" s="239"/>
      <c r="FKH714" s="239"/>
      <c r="FKI714" s="239"/>
      <c r="FKJ714" s="239"/>
      <c r="FKK714" s="239"/>
      <c r="FKL714" s="239"/>
      <c r="FKM714" s="239"/>
      <c r="FKN714" s="239"/>
      <c r="FKO714" s="239"/>
      <c r="FKP714" s="239"/>
      <c r="FKQ714" s="239"/>
      <c r="FKR714" s="239"/>
      <c r="FKS714" s="239"/>
      <c r="FKT714" s="239"/>
      <c r="FKU714" s="239"/>
      <c r="FKV714" s="239"/>
      <c r="FKW714" s="239"/>
      <c r="FKX714" s="239"/>
      <c r="FKY714" s="239"/>
      <c r="FKZ714" s="239"/>
      <c r="FLA714" s="239"/>
      <c r="FLB714" s="239"/>
      <c r="FLC714" s="239"/>
      <c r="FLD714" s="239"/>
      <c r="FLE714" s="239"/>
      <c r="FLF714" s="239"/>
      <c r="FLG714" s="239"/>
      <c r="FLH714" s="239"/>
      <c r="FLI714" s="239"/>
      <c r="FLJ714" s="239"/>
      <c r="FLK714" s="239"/>
      <c r="FLL714" s="239"/>
      <c r="FLM714" s="239"/>
      <c r="FLN714" s="239"/>
      <c r="FLO714" s="239"/>
      <c r="FLP714" s="239"/>
      <c r="FLQ714" s="239"/>
      <c r="FLR714" s="239"/>
      <c r="FLS714" s="239"/>
      <c r="FLT714" s="239"/>
      <c r="FLU714" s="239"/>
      <c r="FLV714" s="239"/>
      <c r="FLW714" s="239"/>
      <c r="FLX714" s="239"/>
      <c r="FLY714" s="239"/>
      <c r="FLZ714" s="239"/>
      <c r="FMA714" s="239"/>
      <c r="FMB714" s="239"/>
      <c r="FMC714" s="239"/>
      <c r="FMD714" s="239"/>
      <c r="FME714" s="239"/>
      <c r="FMF714" s="239"/>
      <c r="FMG714" s="239"/>
      <c r="FMH714" s="239"/>
      <c r="FMI714" s="239"/>
      <c r="FMJ714" s="239"/>
      <c r="FMK714" s="239"/>
      <c r="FML714" s="239"/>
      <c r="FMM714" s="239"/>
      <c r="FMN714" s="239"/>
      <c r="FMO714" s="239"/>
      <c r="FMP714" s="239"/>
      <c r="FMQ714" s="239"/>
      <c r="FMR714" s="239"/>
      <c r="FMS714" s="239"/>
      <c r="FMT714" s="239"/>
      <c r="FMU714" s="239"/>
      <c r="FMV714" s="239"/>
      <c r="FMW714" s="239"/>
      <c r="FMX714" s="239"/>
      <c r="FMY714" s="239"/>
      <c r="FMZ714" s="239"/>
      <c r="FNA714" s="239"/>
      <c r="FNB714" s="239"/>
      <c r="FNC714" s="239"/>
      <c r="FND714" s="239"/>
      <c r="FNE714" s="239"/>
      <c r="FNF714" s="239"/>
      <c r="FNG714" s="239"/>
      <c r="FNH714" s="239"/>
      <c r="FNI714" s="239"/>
      <c r="FNJ714" s="239"/>
      <c r="FNK714" s="239"/>
      <c r="FNL714" s="239"/>
      <c r="FNM714" s="239"/>
      <c r="FNN714" s="239"/>
      <c r="FNO714" s="239"/>
      <c r="FNP714" s="239"/>
      <c r="FNQ714" s="239"/>
      <c r="FNR714" s="239"/>
      <c r="FNS714" s="239"/>
      <c r="FNT714" s="239"/>
      <c r="FNU714" s="239"/>
      <c r="FNV714" s="239"/>
      <c r="FNW714" s="239"/>
      <c r="FNX714" s="239"/>
      <c r="FNY714" s="239"/>
      <c r="FNZ714" s="239"/>
      <c r="FOA714" s="239"/>
      <c r="FOB714" s="239"/>
      <c r="FOC714" s="239"/>
      <c r="FOD714" s="239"/>
      <c r="FOE714" s="239"/>
      <c r="FOF714" s="239"/>
      <c r="FOG714" s="239"/>
      <c r="FOH714" s="239"/>
      <c r="FOI714" s="239"/>
      <c r="FOJ714" s="239"/>
      <c r="FOK714" s="239"/>
      <c r="FOL714" s="239"/>
      <c r="FOM714" s="239"/>
      <c r="FON714" s="239"/>
      <c r="FOO714" s="239"/>
      <c r="FOP714" s="239"/>
      <c r="FOQ714" s="239"/>
      <c r="FOR714" s="239"/>
      <c r="FOS714" s="239"/>
      <c r="FOT714" s="239"/>
      <c r="FOU714" s="239"/>
      <c r="FOV714" s="239"/>
      <c r="FOW714" s="239"/>
      <c r="FOX714" s="239"/>
      <c r="FOY714" s="239"/>
      <c r="FOZ714" s="239"/>
      <c r="FPA714" s="239"/>
      <c r="FPB714" s="239"/>
      <c r="FPC714" s="239"/>
      <c r="FPD714" s="239"/>
      <c r="FPE714" s="239"/>
      <c r="FPF714" s="239"/>
      <c r="FPG714" s="239"/>
      <c r="FPH714" s="239"/>
      <c r="FPI714" s="239"/>
      <c r="FPJ714" s="239"/>
      <c r="FPK714" s="239"/>
      <c r="FPL714" s="239"/>
      <c r="FPM714" s="239"/>
      <c r="FPN714" s="239"/>
      <c r="FPO714" s="239"/>
      <c r="FPP714" s="239"/>
      <c r="FPQ714" s="239"/>
      <c r="FPR714" s="239"/>
      <c r="FPS714" s="239"/>
      <c r="FPT714" s="239"/>
      <c r="FPU714" s="239"/>
      <c r="FPV714" s="239"/>
      <c r="FPW714" s="239"/>
      <c r="FPX714" s="239"/>
      <c r="FPY714" s="239"/>
      <c r="FPZ714" s="239"/>
      <c r="FQA714" s="239"/>
      <c r="FQB714" s="239"/>
      <c r="FQC714" s="239"/>
      <c r="FQD714" s="239"/>
      <c r="FQE714" s="239"/>
      <c r="FQF714" s="239"/>
      <c r="FQG714" s="239"/>
      <c r="FQH714" s="239"/>
      <c r="FQI714" s="239"/>
      <c r="FQJ714" s="239"/>
      <c r="FQK714" s="239"/>
      <c r="FQL714" s="239"/>
      <c r="FQM714" s="239"/>
      <c r="FQN714" s="239"/>
      <c r="FQO714" s="239"/>
      <c r="FQP714" s="239"/>
      <c r="FQQ714" s="239"/>
      <c r="FQR714" s="239"/>
      <c r="FQS714" s="239"/>
      <c r="FQT714" s="239"/>
      <c r="FQU714" s="239"/>
      <c r="FQV714" s="239"/>
      <c r="FQW714" s="239"/>
      <c r="FQX714" s="239"/>
      <c r="FQY714" s="239"/>
      <c r="FQZ714" s="239"/>
      <c r="FRA714" s="239"/>
      <c r="FRB714" s="239"/>
      <c r="FRC714" s="239"/>
      <c r="FRD714" s="239"/>
      <c r="FRE714" s="239"/>
      <c r="FRF714" s="239"/>
      <c r="FRG714" s="239"/>
      <c r="FRH714" s="239"/>
      <c r="FRI714" s="239"/>
      <c r="FRJ714" s="239"/>
      <c r="FRK714" s="239"/>
      <c r="FRL714" s="239"/>
      <c r="FRM714" s="239"/>
      <c r="FRN714" s="239"/>
      <c r="FRO714" s="239"/>
      <c r="FRP714" s="239"/>
      <c r="FRQ714" s="239"/>
      <c r="FRR714" s="239"/>
      <c r="FRS714" s="239"/>
      <c r="FRT714" s="239"/>
      <c r="FRU714" s="239"/>
      <c r="FRV714" s="239"/>
      <c r="FRW714" s="239"/>
      <c r="FRX714" s="239"/>
      <c r="FRY714" s="239"/>
      <c r="FRZ714" s="239"/>
      <c r="FSA714" s="239"/>
      <c r="FSB714" s="239"/>
      <c r="FSC714" s="239"/>
      <c r="FSD714" s="239"/>
      <c r="FSE714" s="239"/>
      <c r="FSF714" s="239"/>
      <c r="FSG714" s="239"/>
      <c r="FSH714" s="239"/>
      <c r="FSI714" s="239"/>
      <c r="FSJ714" s="239"/>
      <c r="FSK714" s="239"/>
      <c r="FSL714" s="239"/>
      <c r="FSM714" s="239"/>
      <c r="FSN714" s="239"/>
      <c r="FSO714" s="239"/>
      <c r="FSP714" s="239"/>
      <c r="FSQ714" s="239"/>
      <c r="FSR714" s="239"/>
      <c r="FSS714" s="239"/>
      <c r="FST714" s="239"/>
      <c r="FSU714" s="239"/>
      <c r="FSV714" s="239"/>
      <c r="FSW714" s="239"/>
      <c r="FSX714" s="239"/>
      <c r="FSY714" s="239"/>
      <c r="FSZ714" s="239"/>
      <c r="FTA714" s="239"/>
      <c r="FTB714" s="239"/>
      <c r="FTC714" s="239"/>
      <c r="FTD714" s="239"/>
      <c r="FTE714" s="239"/>
      <c r="FTF714" s="239"/>
      <c r="FTG714" s="239"/>
      <c r="FTH714" s="239"/>
      <c r="FTI714" s="239"/>
      <c r="FTJ714" s="239"/>
      <c r="FTK714" s="239"/>
      <c r="FTL714" s="239"/>
      <c r="FTM714" s="239"/>
      <c r="FTN714" s="239"/>
      <c r="FTO714" s="239"/>
      <c r="FTP714" s="239"/>
      <c r="FTQ714" s="239"/>
      <c r="FTR714" s="239"/>
      <c r="FTS714" s="239"/>
      <c r="FTT714" s="239"/>
      <c r="FTU714" s="239"/>
      <c r="FTV714" s="239"/>
      <c r="FTW714" s="239"/>
      <c r="FTX714" s="239"/>
      <c r="FTY714" s="239"/>
      <c r="FTZ714" s="239"/>
      <c r="FUA714" s="239"/>
      <c r="FUB714" s="239"/>
      <c r="FUC714" s="239"/>
      <c r="FUD714" s="239"/>
      <c r="FUE714" s="239"/>
      <c r="FUF714" s="239"/>
      <c r="FUG714" s="239"/>
      <c r="FUH714" s="239"/>
      <c r="FUI714" s="239"/>
      <c r="FUJ714" s="239"/>
      <c r="FUK714" s="239"/>
      <c r="FUL714" s="239"/>
      <c r="FUM714" s="239"/>
      <c r="FUN714" s="239"/>
      <c r="FUO714" s="239"/>
      <c r="FUP714" s="239"/>
      <c r="FUQ714" s="239"/>
      <c r="FUR714" s="239"/>
      <c r="FUS714" s="239"/>
      <c r="FUT714" s="239"/>
      <c r="FUU714" s="239"/>
      <c r="FUV714" s="239"/>
      <c r="FUW714" s="239"/>
      <c r="FUX714" s="239"/>
      <c r="FUY714" s="239"/>
      <c r="FUZ714" s="239"/>
      <c r="FVA714" s="239"/>
      <c r="FVB714" s="239"/>
      <c r="FVC714" s="239"/>
      <c r="FVD714" s="239"/>
      <c r="FVE714" s="239"/>
      <c r="FVF714" s="239"/>
      <c r="FVG714" s="239"/>
      <c r="FVH714" s="239"/>
      <c r="FVI714" s="239"/>
      <c r="FVJ714" s="239"/>
      <c r="FVK714" s="239"/>
      <c r="FVL714" s="239"/>
      <c r="FVM714" s="239"/>
      <c r="FVN714" s="239"/>
      <c r="FVO714" s="239"/>
      <c r="FVP714" s="239"/>
      <c r="FVQ714" s="239"/>
      <c r="FVR714" s="239"/>
      <c r="FVS714" s="239"/>
      <c r="FVT714" s="239"/>
      <c r="FVU714" s="239"/>
      <c r="FVV714" s="239"/>
      <c r="FVW714" s="239"/>
      <c r="FVX714" s="239"/>
      <c r="FVY714" s="239"/>
      <c r="FVZ714" s="239"/>
      <c r="FWA714" s="239"/>
      <c r="FWB714" s="239"/>
      <c r="FWC714" s="239"/>
      <c r="FWD714" s="239"/>
      <c r="FWE714" s="239"/>
      <c r="FWF714" s="239"/>
      <c r="FWG714" s="239"/>
      <c r="FWH714" s="239"/>
      <c r="FWI714" s="239"/>
      <c r="FWJ714" s="239"/>
      <c r="FWK714" s="239"/>
      <c r="FWL714" s="239"/>
      <c r="FWM714" s="239"/>
      <c r="FWN714" s="239"/>
      <c r="FWO714" s="239"/>
      <c r="FWP714" s="239"/>
      <c r="FWQ714" s="239"/>
      <c r="FWR714" s="239"/>
      <c r="FWS714" s="239"/>
      <c r="FWT714" s="239"/>
      <c r="FWU714" s="239"/>
      <c r="FWV714" s="239"/>
      <c r="FWW714" s="239"/>
      <c r="FWX714" s="239"/>
      <c r="FWY714" s="239"/>
      <c r="FWZ714" s="239"/>
      <c r="FXA714" s="239"/>
      <c r="FXB714" s="239"/>
      <c r="FXC714" s="239"/>
      <c r="FXD714" s="239"/>
      <c r="FXE714" s="239"/>
      <c r="FXF714" s="239"/>
      <c r="FXG714" s="239"/>
      <c r="FXH714" s="239"/>
      <c r="FXI714" s="239"/>
      <c r="FXJ714" s="239"/>
      <c r="FXK714" s="239"/>
      <c r="FXL714" s="239"/>
      <c r="FXM714" s="239"/>
      <c r="FXN714" s="239"/>
      <c r="FXO714" s="239"/>
      <c r="FXP714" s="239"/>
      <c r="FXQ714" s="239"/>
      <c r="FXR714" s="239"/>
      <c r="FXS714" s="239"/>
      <c r="FXT714" s="239"/>
      <c r="FXU714" s="239"/>
      <c r="FXV714" s="239"/>
      <c r="FXW714" s="239"/>
      <c r="FXX714" s="239"/>
      <c r="FXY714" s="239"/>
      <c r="FXZ714" s="239"/>
      <c r="FYA714" s="239"/>
      <c r="FYB714" s="239"/>
      <c r="FYC714" s="239"/>
      <c r="FYD714" s="239"/>
      <c r="FYE714" s="239"/>
      <c r="FYF714" s="239"/>
      <c r="FYG714" s="239"/>
      <c r="FYH714" s="239"/>
      <c r="FYI714" s="239"/>
      <c r="FYJ714" s="239"/>
      <c r="FYK714" s="239"/>
      <c r="FYL714" s="239"/>
      <c r="FYM714" s="239"/>
      <c r="FYN714" s="239"/>
      <c r="FYO714" s="239"/>
      <c r="FYP714" s="239"/>
      <c r="FYQ714" s="239"/>
      <c r="FYR714" s="239"/>
      <c r="FYS714" s="239"/>
      <c r="FYT714" s="239"/>
      <c r="FYU714" s="239"/>
      <c r="FYV714" s="239"/>
      <c r="FYW714" s="239"/>
      <c r="FYX714" s="239"/>
      <c r="FYY714" s="239"/>
      <c r="FYZ714" s="239"/>
      <c r="FZA714" s="239"/>
      <c r="FZB714" s="239"/>
      <c r="FZC714" s="239"/>
      <c r="FZD714" s="239"/>
      <c r="FZE714" s="239"/>
      <c r="FZF714" s="239"/>
      <c r="FZG714" s="239"/>
      <c r="FZH714" s="239"/>
      <c r="FZI714" s="239"/>
      <c r="FZJ714" s="239"/>
      <c r="FZK714" s="239"/>
      <c r="FZL714" s="239"/>
      <c r="FZM714" s="239"/>
      <c r="FZN714" s="239"/>
      <c r="FZO714" s="239"/>
      <c r="FZP714" s="239"/>
      <c r="FZQ714" s="239"/>
      <c r="FZR714" s="239"/>
      <c r="FZS714" s="239"/>
      <c r="FZT714" s="239"/>
      <c r="FZU714" s="239"/>
      <c r="FZV714" s="239"/>
      <c r="FZW714" s="239"/>
      <c r="FZX714" s="239"/>
      <c r="FZY714" s="239"/>
      <c r="FZZ714" s="239"/>
      <c r="GAA714" s="239"/>
      <c r="GAB714" s="239"/>
      <c r="GAC714" s="239"/>
      <c r="GAD714" s="239"/>
      <c r="GAE714" s="239"/>
      <c r="GAF714" s="239"/>
      <c r="GAG714" s="239"/>
      <c r="GAH714" s="239"/>
      <c r="GAI714" s="239"/>
      <c r="GAJ714" s="239"/>
      <c r="GAK714" s="239"/>
      <c r="GAL714" s="239"/>
      <c r="GAM714" s="239"/>
      <c r="GAN714" s="239"/>
      <c r="GAO714" s="239"/>
      <c r="GAP714" s="239"/>
      <c r="GAQ714" s="239"/>
      <c r="GAR714" s="239"/>
      <c r="GAS714" s="239"/>
      <c r="GAT714" s="239"/>
      <c r="GAU714" s="239"/>
      <c r="GAV714" s="239"/>
      <c r="GAW714" s="239"/>
      <c r="GAX714" s="239"/>
      <c r="GAY714" s="239"/>
      <c r="GAZ714" s="239"/>
      <c r="GBA714" s="239"/>
      <c r="GBB714" s="239"/>
      <c r="GBC714" s="239"/>
      <c r="GBD714" s="239"/>
      <c r="GBE714" s="239"/>
      <c r="GBF714" s="239"/>
      <c r="GBG714" s="239"/>
      <c r="GBH714" s="239"/>
      <c r="GBI714" s="239"/>
      <c r="GBJ714" s="239"/>
      <c r="GBK714" s="239"/>
      <c r="GBL714" s="239"/>
      <c r="GBM714" s="239"/>
      <c r="GBN714" s="239"/>
      <c r="GBO714" s="239"/>
      <c r="GBP714" s="239"/>
      <c r="GBQ714" s="239"/>
      <c r="GBR714" s="239"/>
      <c r="GBS714" s="239"/>
      <c r="GBT714" s="239"/>
      <c r="GBU714" s="239"/>
      <c r="GBV714" s="239"/>
      <c r="GBW714" s="239"/>
      <c r="GBX714" s="239"/>
      <c r="GBY714" s="239"/>
      <c r="GBZ714" s="239"/>
      <c r="GCA714" s="239"/>
      <c r="GCB714" s="239"/>
      <c r="GCC714" s="239"/>
      <c r="GCD714" s="239"/>
      <c r="GCE714" s="239"/>
      <c r="GCF714" s="239"/>
      <c r="GCG714" s="239"/>
      <c r="GCH714" s="239"/>
      <c r="GCI714" s="239"/>
      <c r="GCJ714" s="239"/>
      <c r="GCK714" s="239"/>
      <c r="GCL714" s="239"/>
      <c r="GCM714" s="239"/>
      <c r="GCN714" s="239"/>
      <c r="GCO714" s="239"/>
      <c r="GCP714" s="239"/>
      <c r="GCQ714" s="239"/>
      <c r="GCR714" s="239"/>
      <c r="GCS714" s="239"/>
      <c r="GCT714" s="239"/>
      <c r="GCU714" s="239"/>
      <c r="GCV714" s="239"/>
      <c r="GCW714" s="239"/>
      <c r="GCX714" s="239"/>
      <c r="GCY714" s="239"/>
      <c r="GCZ714" s="239"/>
      <c r="GDA714" s="239"/>
      <c r="GDB714" s="239"/>
      <c r="GDC714" s="239"/>
      <c r="GDD714" s="239"/>
      <c r="GDE714" s="239"/>
      <c r="GDF714" s="239"/>
      <c r="GDG714" s="239"/>
      <c r="GDH714" s="239"/>
      <c r="GDI714" s="239"/>
      <c r="GDJ714" s="239"/>
      <c r="GDK714" s="239"/>
      <c r="GDL714" s="239"/>
      <c r="GDM714" s="239"/>
      <c r="GDN714" s="239"/>
      <c r="GDO714" s="239"/>
      <c r="GDP714" s="239"/>
      <c r="GDQ714" s="239"/>
      <c r="GDR714" s="239"/>
      <c r="GDS714" s="239"/>
      <c r="GDT714" s="239"/>
      <c r="GDU714" s="239"/>
      <c r="GDV714" s="239"/>
      <c r="GDW714" s="239"/>
      <c r="GDX714" s="239"/>
      <c r="GDY714" s="239"/>
      <c r="GDZ714" s="239"/>
      <c r="GEA714" s="239"/>
      <c r="GEB714" s="239"/>
      <c r="GEC714" s="239"/>
      <c r="GED714" s="239"/>
      <c r="GEE714" s="239"/>
      <c r="GEF714" s="239"/>
      <c r="GEG714" s="239"/>
      <c r="GEH714" s="239"/>
      <c r="GEI714" s="239"/>
      <c r="GEJ714" s="239"/>
      <c r="GEK714" s="239"/>
      <c r="GEL714" s="239"/>
      <c r="GEM714" s="239"/>
      <c r="GEN714" s="239"/>
      <c r="GEO714" s="239"/>
      <c r="GEP714" s="239"/>
      <c r="GEQ714" s="239"/>
      <c r="GER714" s="239"/>
      <c r="GES714" s="239"/>
      <c r="GET714" s="239"/>
      <c r="GEU714" s="239"/>
      <c r="GEV714" s="239"/>
      <c r="GEW714" s="239"/>
      <c r="GEX714" s="239"/>
      <c r="GEY714" s="239"/>
      <c r="GEZ714" s="239"/>
      <c r="GFA714" s="239"/>
      <c r="GFB714" s="239"/>
      <c r="GFC714" s="239"/>
      <c r="GFD714" s="239"/>
      <c r="GFE714" s="239"/>
      <c r="GFF714" s="239"/>
      <c r="GFG714" s="239"/>
      <c r="GFH714" s="239"/>
      <c r="GFI714" s="239"/>
      <c r="GFJ714" s="239"/>
      <c r="GFK714" s="239"/>
      <c r="GFL714" s="239"/>
      <c r="GFM714" s="239"/>
      <c r="GFN714" s="239"/>
      <c r="GFO714" s="239"/>
      <c r="GFP714" s="239"/>
      <c r="GFQ714" s="239"/>
      <c r="GFR714" s="239"/>
      <c r="GFS714" s="239"/>
      <c r="GFT714" s="239"/>
      <c r="GFU714" s="239"/>
      <c r="GFV714" s="239"/>
      <c r="GFW714" s="239"/>
      <c r="GFX714" s="239"/>
      <c r="GFY714" s="239"/>
      <c r="GFZ714" s="239"/>
      <c r="GGA714" s="239"/>
      <c r="GGB714" s="239"/>
      <c r="GGC714" s="239"/>
      <c r="GGD714" s="239"/>
      <c r="GGE714" s="239"/>
      <c r="GGF714" s="239"/>
      <c r="GGG714" s="239"/>
      <c r="GGH714" s="239"/>
      <c r="GGI714" s="239"/>
      <c r="GGJ714" s="239"/>
      <c r="GGK714" s="239"/>
      <c r="GGL714" s="239"/>
      <c r="GGM714" s="239"/>
      <c r="GGN714" s="239"/>
      <c r="GGO714" s="239"/>
      <c r="GGP714" s="239"/>
      <c r="GGQ714" s="239"/>
      <c r="GGR714" s="239"/>
      <c r="GGS714" s="239"/>
      <c r="GGT714" s="239"/>
      <c r="GGU714" s="239"/>
      <c r="GGV714" s="239"/>
      <c r="GGW714" s="239"/>
      <c r="GGX714" s="239"/>
      <c r="GGY714" s="239"/>
      <c r="GGZ714" s="239"/>
      <c r="GHA714" s="239"/>
      <c r="GHB714" s="239"/>
      <c r="GHC714" s="239"/>
      <c r="GHD714" s="239"/>
      <c r="GHE714" s="239"/>
      <c r="GHF714" s="239"/>
      <c r="GHG714" s="239"/>
      <c r="GHH714" s="239"/>
      <c r="GHI714" s="239"/>
      <c r="GHJ714" s="239"/>
      <c r="GHK714" s="239"/>
      <c r="GHL714" s="239"/>
      <c r="GHM714" s="239"/>
      <c r="GHN714" s="239"/>
      <c r="GHO714" s="239"/>
      <c r="GHP714" s="239"/>
      <c r="GHQ714" s="239"/>
      <c r="GHR714" s="239"/>
      <c r="GHS714" s="239"/>
      <c r="GHT714" s="239"/>
      <c r="GHU714" s="239"/>
      <c r="GHV714" s="239"/>
      <c r="GHW714" s="239"/>
      <c r="GHX714" s="239"/>
      <c r="GHY714" s="239"/>
      <c r="GHZ714" s="239"/>
      <c r="GIA714" s="239"/>
      <c r="GIB714" s="239"/>
      <c r="GIC714" s="239"/>
      <c r="GID714" s="239"/>
      <c r="GIE714" s="239"/>
      <c r="GIF714" s="239"/>
      <c r="GIG714" s="239"/>
      <c r="GIH714" s="239"/>
      <c r="GII714" s="239"/>
      <c r="GIJ714" s="239"/>
      <c r="GIK714" s="239"/>
      <c r="GIL714" s="239"/>
      <c r="GIM714" s="239"/>
      <c r="GIN714" s="239"/>
      <c r="GIO714" s="239"/>
      <c r="GIP714" s="239"/>
      <c r="GIQ714" s="239"/>
      <c r="GIR714" s="239"/>
      <c r="GIS714" s="239"/>
      <c r="GIT714" s="239"/>
      <c r="GIU714" s="239"/>
      <c r="GIV714" s="239"/>
      <c r="GIW714" s="239"/>
      <c r="GIX714" s="239"/>
      <c r="GIY714" s="239"/>
      <c r="GIZ714" s="239"/>
      <c r="GJA714" s="239"/>
      <c r="GJB714" s="239"/>
      <c r="GJC714" s="239"/>
      <c r="GJD714" s="239"/>
      <c r="GJE714" s="239"/>
      <c r="GJF714" s="239"/>
      <c r="GJG714" s="239"/>
      <c r="GJH714" s="239"/>
      <c r="GJI714" s="239"/>
      <c r="GJJ714" s="239"/>
      <c r="GJK714" s="239"/>
      <c r="GJL714" s="239"/>
      <c r="GJM714" s="239"/>
      <c r="GJN714" s="239"/>
      <c r="GJO714" s="239"/>
      <c r="GJP714" s="239"/>
      <c r="GJQ714" s="239"/>
      <c r="GJR714" s="239"/>
      <c r="GJS714" s="239"/>
      <c r="GJT714" s="239"/>
      <c r="GJU714" s="239"/>
      <c r="GJV714" s="239"/>
      <c r="GJW714" s="239"/>
      <c r="GJX714" s="239"/>
      <c r="GJY714" s="239"/>
      <c r="GJZ714" s="239"/>
      <c r="GKA714" s="239"/>
      <c r="GKB714" s="239"/>
      <c r="GKC714" s="239"/>
      <c r="GKD714" s="239"/>
      <c r="GKE714" s="239"/>
      <c r="GKF714" s="239"/>
      <c r="GKG714" s="239"/>
      <c r="GKH714" s="239"/>
      <c r="GKI714" s="239"/>
      <c r="GKJ714" s="239"/>
      <c r="GKK714" s="239"/>
      <c r="GKL714" s="239"/>
      <c r="GKM714" s="239"/>
      <c r="GKN714" s="239"/>
      <c r="GKO714" s="239"/>
      <c r="GKP714" s="239"/>
      <c r="GKQ714" s="239"/>
      <c r="GKR714" s="239"/>
      <c r="GKS714" s="239"/>
      <c r="GKT714" s="239"/>
      <c r="GKU714" s="239"/>
      <c r="GKV714" s="239"/>
      <c r="GKW714" s="239"/>
      <c r="GKX714" s="239"/>
      <c r="GKY714" s="239"/>
      <c r="GKZ714" s="239"/>
      <c r="GLA714" s="239"/>
      <c r="GLB714" s="239"/>
      <c r="GLC714" s="239"/>
      <c r="GLD714" s="239"/>
      <c r="GLE714" s="239"/>
      <c r="GLF714" s="239"/>
      <c r="GLG714" s="239"/>
      <c r="GLH714" s="239"/>
      <c r="GLI714" s="239"/>
      <c r="GLJ714" s="239"/>
      <c r="GLK714" s="239"/>
      <c r="GLL714" s="239"/>
      <c r="GLM714" s="239"/>
      <c r="GLN714" s="239"/>
      <c r="GLO714" s="239"/>
      <c r="GLP714" s="239"/>
      <c r="GLQ714" s="239"/>
      <c r="GLR714" s="239"/>
      <c r="GLS714" s="239"/>
      <c r="GLT714" s="239"/>
      <c r="GLU714" s="239"/>
      <c r="GLV714" s="239"/>
      <c r="GLW714" s="239"/>
      <c r="GLX714" s="239"/>
      <c r="GLY714" s="239"/>
      <c r="GLZ714" s="239"/>
      <c r="GMA714" s="239"/>
      <c r="GMB714" s="239"/>
      <c r="GMC714" s="239"/>
      <c r="GMD714" s="239"/>
      <c r="GME714" s="239"/>
      <c r="GMF714" s="239"/>
      <c r="GMG714" s="239"/>
      <c r="GMH714" s="239"/>
      <c r="GMI714" s="239"/>
      <c r="GMJ714" s="239"/>
      <c r="GMK714" s="239"/>
      <c r="GML714" s="239"/>
      <c r="GMM714" s="239"/>
      <c r="GMN714" s="239"/>
      <c r="GMO714" s="239"/>
      <c r="GMP714" s="239"/>
      <c r="GMQ714" s="239"/>
      <c r="GMR714" s="239"/>
      <c r="GMS714" s="239"/>
      <c r="GMT714" s="239"/>
      <c r="GMU714" s="239"/>
      <c r="GMV714" s="239"/>
      <c r="GMW714" s="239"/>
      <c r="GMX714" s="239"/>
      <c r="GMY714" s="239"/>
      <c r="GMZ714" s="239"/>
      <c r="GNA714" s="239"/>
      <c r="GNB714" s="239"/>
      <c r="GNC714" s="239"/>
      <c r="GND714" s="239"/>
      <c r="GNE714" s="239"/>
      <c r="GNF714" s="239"/>
      <c r="GNG714" s="239"/>
      <c r="GNH714" s="239"/>
      <c r="GNI714" s="239"/>
      <c r="GNJ714" s="239"/>
      <c r="GNK714" s="239"/>
      <c r="GNL714" s="239"/>
      <c r="GNM714" s="239"/>
      <c r="GNN714" s="239"/>
      <c r="GNO714" s="239"/>
      <c r="GNP714" s="239"/>
      <c r="GNQ714" s="239"/>
      <c r="GNR714" s="239"/>
      <c r="GNS714" s="239"/>
      <c r="GNT714" s="239"/>
      <c r="GNU714" s="239"/>
      <c r="GNV714" s="239"/>
      <c r="GNW714" s="239"/>
      <c r="GNX714" s="239"/>
      <c r="GNY714" s="239"/>
      <c r="GNZ714" s="239"/>
      <c r="GOA714" s="239"/>
      <c r="GOB714" s="239"/>
      <c r="GOC714" s="239"/>
      <c r="GOD714" s="239"/>
      <c r="GOE714" s="239"/>
      <c r="GOF714" s="239"/>
      <c r="GOG714" s="239"/>
      <c r="GOH714" s="239"/>
      <c r="GOI714" s="239"/>
      <c r="GOJ714" s="239"/>
      <c r="GOK714" s="239"/>
      <c r="GOL714" s="239"/>
      <c r="GOM714" s="239"/>
      <c r="GON714" s="239"/>
      <c r="GOO714" s="239"/>
      <c r="GOP714" s="239"/>
      <c r="GOQ714" s="239"/>
      <c r="GOR714" s="239"/>
      <c r="GOS714" s="239"/>
      <c r="GOT714" s="239"/>
      <c r="GOU714" s="239"/>
      <c r="GOV714" s="239"/>
      <c r="GOW714" s="239"/>
      <c r="GOX714" s="239"/>
      <c r="GOY714" s="239"/>
      <c r="GOZ714" s="239"/>
      <c r="GPA714" s="239"/>
      <c r="GPB714" s="239"/>
      <c r="GPC714" s="239"/>
      <c r="GPD714" s="239"/>
      <c r="GPE714" s="239"/>
      <c r="GPF714" s="239"/>
      <c r="GPG714" s="239"/>
      <c r="GPH714" s="239"/>
      <c r="GPI714" s="239"/>
      <c r="GPJ714" s="239"/>
      <c r="GPK714" s="239"/>
      <c r="GPL714" s="239"/>
      <c r="GPM714" s="239"/>
      <c r="GPN714" s="239"/>
      <c r="GPO714" s="239"/>
      <c r="GPP714" s="239"/>
      <c r="GPQ714" s="239"/>
      <c r="GPR714" s="239"/>
      <c r="GPS714" s="239"/>
      <c r="GPT714" s="239"/>
      <c r="GPU714" s="239"/>
      <c r="GPV714" s="239"/>
      <c r="GPW714" s="239"/>
      <c r="GPX714" s="239"/>
      <c r="GPY714" s="239"/>
      <c r="GPZ714" s="239"/>
      <c r="GQA714" s="239"/>
      <c r="GQB714" s="239"/>
      <c r="GQC714" s="239"/>
      <c r="GQD714" s="239"/>
      <c r="GQE714" s="239"/>
      <c r="GQF714" s="239"/>
      <c r="GQG714" s="239"/>
      <c r="GQH714" s="239"/>
      <c r="GQI714" s="239"/>
      <c r="GQJ714" s="239"/>
      <c r="GQK714" s="239"/>
      <c r="GQL714" s="239"/>
      <c r="GQM714" s="239"/>
      <c r="GQN714" s="239"/>
      <c r="GQO714" s="239"/>
      <c r="GQP714" s="239"/>
      <c r="GQQ714" s="239"/>
      <c r="GQR714" s="239"/>
      <c r="GQS714" s="239"/>
      <c r="GQT714" s="239"/>
      <c r="GQU714" s="239"/>
      <c r="GQV714" s="239"/>
      <c r="GQW714" s="239"/>
      <c r="GQX714" s="239"/>
      <c r="GQY714" s="239"/>
      <c r="GQZ714" s="239"/>
      <c r="GRA714" s="239"/>
      <c r="GRB714" s="239"/>
      <c r="GRC714" s="239"/>
      <c r="GRD714" s="239"/>
      <c r="GRE714" s="239"/>
      <c r="GRF714" s="239"/>
      <c r="GRG714" s="239"/>
      <c r="GRH714" s="239"/>
      <c r="GRI714" s="239"/>
      <c r="GRJ714" s="239"/>
      <c r="GRK714" s="239"/>
      <c r="GRL714" s="239"/>
      <c r="GRM714" s="239"/>
      <c r="GRN714" s="239"/>
      <c r="GRO714" s="239"/>
      <c r="GRP714" s="239"/>
      <c r="GRQ714" s="239"/>
      <c r="GRR714" s="239"/>
      <c r="GRS714" s="239"/>
      <c r="GRT714" s="239"/>
      <c r="GRU714" s="239"/>
      <c r="GRV714" s="239"/>
      <c r="GRW714" s="239"/>
      <c r="GRX714" s="239"/>
      <c r="GRY714" s="239"/>
      <c r="GRZ714" s="239"/>
      <c r="GSA714" s="239"/>
      <c r="GSB714" s="239"/>
      <c r="GSC714" s="239"/>
      <c r="GSD714" s="239"/>
      <c r="GSE714" s="239"/>
      <c r="GSF714" s="239"/>
      <c r="GSG714" s="239"/>
      <c r="GSH714" s="239"/>
      <c r="GSI714" s="239"/>
      <c r="GSJ714" s="239"/>
      <c r="GSK714" s="239"/>
      <c r="GSL714" s="239"/>
      <c r="GSM714" s="239"/>
      <c r="GSN714" s="239"/>
      <c r="GSO714" s="239"/>
      <c r="GSP714" s="239"/>
      <c r="GSQ714" s="239"/>
      <c r="GSR714" s="239"/>
      <c r="GSS714" s="239"/>
      <c r="GST714" s="239"/>
      <c r="GSU714" s="239"/>
      <c r="GSV714" s="239"/>
      <c r="GSW714" s="239"/>
      <c r="GSX714" s="239"/>
      <c r="GSY714" s="239"/>
      <c r="GSZ714" s="239"/>
      <c r="GTA714" s="239"/>
      <c r="GTB714" s="239"/>
      <c r="GTC714" s="239"/>
      <c r="GTD714" s="239"/>
      <c r="GTE714" s="239"/>
      <c r="GTF714" s="239"/>
      <c r="GTG714" s="239"/>
      <c r="GTH714" s="239"/>
      <c r="GTI714" s="239"/>
      <c r="GTJ714" s="239"/>
      <c r="GTK714" s="239"/>
      <c r="GTL714" s="239"/>
      <c r="GTM714" s="239"/>
      <c r="GTN714" s="239"/>
      <c r="GTO714" s="239"/>
      <c r="GTP714" s="239"/>
      <c r="GTQ714" s="239"/>
      <c r="GTR714" s="239"/>
      <c r="GTS714" s="239"/>
      <c r="GTT714" s="239"/>
      <c r="GTU714" s="239"/>
      <c r="GTV714" s="239"/>
      <c r="GTW714" s="239"/>
      <c r="GTX714" s="239"/>
      <c r="GTY714" s="239"/>
      <c r="GTZ714" s="239"/>
      <c r="GUA714" s="239"/>
      <c r="GUB714" s="239"/>
      <c r="GUC714" s="239"/>
      <c r="GUD714" s="239"/>
      <c r="GUE714" s="239"/>
      <c r="GUF714" s="239"/>
      <c r="GUG714" s="239"/>
      <c r="GUH714" s="239"/>
      <c r="GUI714" s="239"/>
      <c r="GUJ714" s="239"/>
      <c r="GUK714" s="239"/>
      <c r="GUL714" s="239"/>
      <c r="GUM714" s="239"/>
      <c r="GUN714" s="239"/>
      <c r="GUO714" s="239"/>
      <c r="GUP714" s="239"/>
      <c r="GUQ714" s="239"/>
      <c r="GUR714" s="239"/>
      <c r="GUS714" s="239"/>
      <c r="GUT714" s="239"/>
      <c r="GUU714" s="239"/>
      <c r="GUV714" s="239"/>
      <c r="GUW714" s="239"/>
      <c r="GUX714" s="239"/>
      <c r="GUY714" s="239"/>
      <c r="GUZ714" s="239"/>
      <c r="GVA714" s="239"/>
      <c r="GVB714" s="239"/>
      <c r="GVC714" s="239"/>
      <c r="GVD714" s="239"/>
      <c r="GVE714" s="239"/>
      <c r="GVF714" s="239"/>
      <c r="GVG714" s="239"/>
      <c r="GVH714" s="239"/>
      <c r="GVI714" s="239"/>
      <c r="GVJ714" s="239"/>
      <c r="GVK714" s="239"/>
      <c r="GVL714" s="239"/>
      <c r="GVM714" s="239"/>
      <c r="GVN714" s="239"/>
      <c r="GVO714" s="239"/>
      <c r="GVP714" s="239"/>
      <c r="GVQ714" s="239"/>
      <c r="GVR714" s="239"/>
      <c r="GVS714" s="239"/>
      <c r="GVT714" s="239"/>
      <c r="GVU714" s="239"/>
      <c r="GVV714" s="239"/>
      <c r="GVW714" s="239"/>
      <c r="GVX714" s="239"/>
      <c r="GVY714" s="239"/>
      <c r="GVZ714" s="239"/>
      <c r="GWA714" s="239"/>
      <c r="GWB714" s="239"/>
      <c r="GWC714" s="239"/>
      <c r="GWD714" s="239"/>
      <c r="GWE714" s="239"/>
      <c r="GWF714" s="239"/>
      <c r="GWG714" s="239"/>
      <c r="GWH714" s="239"/>
      <c r="GWI714" s="239"/>
      <c r="GWJ714" s="239"/>
      <c r="GWK714" s="239"/>
      <c r="GWL714" s="239"/>
      <c r="GWM714" s="239"/>
      <c r="GWN714" s="239"/>
      <c r="GWO714" s="239"/>
      <c r="GWP714" s="239"/>
      <c r="GWQ714" s="239"/>
      <c r="GWR714" s="239"/>
      <c r="GWS714" s="239"/>
      <c r="GWT714" s="239"/>
      <c r="GWU714" s="239"/>
      <c r="GWV714" s="239"/>
      <c r="GWW714" s="239"/>
      <c r="GWX714" s="239"/>
      <c r="GWY714" s="239"/>
      <c r="GWZ714" s="239"/>
      <c r="GXA714" s="239"/>
      <c r="GXB714" s="239"/>
      <c r="GXC714" s="239"/>
      <c r="GXD714" s="239"/>
      <c r="GXE714" s="239"/>
      <c r="GXF714" s="239"/>
      <c r="GXG714" s="239"/>
      <c r="GXH714" s="239"/>
      <c r="GXI714" s="239"/>
      <c r="GXJ714" s="239"/>
      <c r="GXK714" s="239"/>
      <c r="GXL714" s="239"/>
      <c r="GXM714" s="239"/>
      <c r="GXN714" s="239"/>
      <c r="GXO714" s="239"/>
      <c r="GXP714" s="239"/>
      <c r="GXQ714" s="239"/>
      <c r="GXR714" s="239"/>
      <c r="GXS714" s="239"/>
      <c r="GXT714" s="239"/>
      <c r="GXU714" s="239"/>
      <c r="GXV714" s="239"/>
      <c r="GXW714" s="239"/>
      <c r="GXX714" s="239"/>
      <c r="GXY714" s="239"/>
      <c r="GXZ714" s="239"/>
      <c r="GYA714" s="239"/>
      <c r="GYB714" s="239"/>
      <c r="GYC714" s="239"/>
      <c r="GYD714" s="239"/>
      <c r="GYE714" s="239"/>
      <c r="GYF714" s="239"/>
      <c r="GYG714" s="239"/>
      <c r="GYH714" s="239"/>
      <c r="GYI714" s="239"/>
      <c r="GYJ714" s="239"/>
      <c r="GYK714" s="239"/>
      <c r="GYL714" s="239"/>
      <c r="GYM714" s="239"/>
      <c r="GYN714" s="239"/>
      <c r="GYO714" s="239"/>
      <c r="GYP714" s="239"/>
      <c r="GYQ714" s="239"/>
      <c r="GYR714" s="239"/>
      <c r="GYS714" s="239"/>
      <c r="GYT714" s="239"/>
      <c r="GYU714" s="239"/>
      <c r="GYV714" s="239"/>
      <c r="GYW714" s="239"/>
      <c r="GYX714" s="239"/>
      <c r="GYY714" s="239"/>
      <c r="GYZ714" s="239"/>
      <c r="GZA714" s="239"/>
      <c r="GZB714" s="239"/>
      <c r="GZC714" s="239"/>
      <c r="GZD714" s="239"/>
      <c r="GZE714" s="239"/>
      <c r="GZF714" s="239"/>
      <c r="GZG714" s="239"/>
      <c r="GZH714" s="239"/>
      <c r="GZI714" s="239"/>
      <c r="GZJ714" s="239"/>
      <c r="GZK714" s="239"/>
      <c r="GZL714" s="239"/>
      <c r="GZM714" s="239"/>
      <c r="GZN714" s="239"/>
      <c r="GZO714" s="239"/>
      <c r="GZP714" s="239"/>
      <c r="GZQ714" s="239"/>
      <c r="GZR714" s="239"/>
      <c r="GZS714" s="239"/>
      <c r="GZT714" s="239"/>
      <c r="GZU714" s="239"/>
      <c r="GZV714" s="239"/>
      <c r="GZW714" s="239"/>
      <c r="GZX714" s="239"/>
      <c r="GZY714" s="239"/>
      <c r="GZZ714" s="239"/>
      <c r="HAA714" s="239"/>
      <c r="HAB714" s="239"/>
      <c r="HAC714" s="239"/>
      <c r="HAD714" s="239"/>
      <c r="HAE714" s="239"/>
      <c r="HAF714" s="239"/>
      <c r="HAG714" s="239"/>
      <c r="HAH714" s="239"/>
      <c r="HAI714" s="239"/>
      <c r="HAJ714" s="239"/>
      <c r="HAK714" s="239"/>
      <c r="HAL714" s="239"/>
      <c r="HAM714" s="239"/>
      <c r="HAN714" s="239"/>
      <c r="HAO714" s="239"/>
      <c r="HAP714" s="239"/>
      <c r="HAQ714" s="239"/>
      <c r="HAR714" s="239"/>
      <c r="HAS714" s="239"/>
      <c r="HAT714" s="239"/>
      <c r="HAU714" s="239"/>
      <c r="HAV714" s="239"/>
      <c r="HAW714" s="239"/>
      <c r="HAX714" s="239"/>
      <c r="HAY714" s="239"/>
      <c r="HAZ714" s="239"/>
      <c r="HBA714" s="239"/>
      <c r="HBB714" s="239"/>
      <c r="HBC714" s="239"/>
      <c r="HBD714" s="239"/>
      <c r="HBE714" s="239"/>
      <c r="HBF714" s="239"/>
      <c r="HBG714" s="239"/>
      <c r="HBH714" s="239"/>
      <c r="HBI714" s="239"/>
      <c r="HBJ714" s="239"/>
      <c r="HBK714" s="239"/>
      <c r="HBL714" s="239"/>
      <c r="HBM714" s="239"/>
      <c r="HBN714" s="239"/>
      <c r="HBO714" s="239"/>
      <c r="HBP714" s="239"/>
      <c r="HBQ714" s="239"/>
      <c r="HBR714" s="239"/>
      <c r="HBS714" s="239"/>
      <c r="HBT714" s="239"/>
      <c r="HBU714" s="239"/>
      <c r="HBV714" s="239"/>
      <c r="HBW714" s="239"/>
      <c r="HBX714" s="239"/>
      <c r="HBY714" s="239"/>
      <c r="HBZ714" s="239"/>
      <c r="HCA714" s="239"/>
      <c r="HCB714" s="239"/>
      <c r="HCC714" s="239"/>
      <c r="HCD714" s="239"/>
      <c r="HCE714" s="239"/>
      <c r="HCF714" s="239"/>
      <c r="HCG714" s="239"/>
      <c r="HCH714" s="239"/>
      <c r="HCI714" s="239"/>
      <c r="HCJ714" s="239"/>
      <c r="HCK714" s="239"/>
      <c r="HCL714" s="239"/>
      <c r="HCM714" s="239"/>
      <c r="HCN714" s="239"/>
      <c r="HCO714" s="239"/>
      <c r="HCP714" s="239"/>
      <c r="HCQ714" s="239"/>
      <c r="HCR714" s="239"/>
      <c r="HCS714" s="239"/>
      <c r="HCT714" s="239"/>
      <c r="HCU714" s="239"/>
      <c r="HCV714" s="239"/>
      <c r="HCW714" s="239"/>
      <c r="HCX714" s="239"/>
      <c r="HCY714" s="239"/>
      <c r="HCZ714" s="239"/>
      <c r="HDA714" s="239"/>
      <c r="HDB714" s="239"/>
      <c r="HDC714" s="239"/>
      <c r="HDD714" s="239"/>
      <c r="HDE714" s="239"/>
      <c r="HDF714" s="239"/>
      <c r="HDG714" s="239"/>
      <c r="HDH714" s="239"/>
      <c r="HDI714" s="239"/>
      <c r="HDJ714" s="239"/>
      <c r="HDK714" s="239"/>
      <c r="HDL714" s="239"/>
      <c r="HDM714" s="239"/>
      <c r="HDN714" s="239"/>
      <c r="HDO714" s="239"/>
      <c r="HDP714" s="239"/>
      <c r="HDQ714" s="239"/>
      <c r="HDR714" s="239"/>
      <c r="HDS714" s="239"/>
      <c r="HDT714" s="239"/>
      <c r="HDU714" s="239"/>
      <c r="HDV714" s="239"/>
      <c r="HDW714" s="239"/>
      <c r="HDX714" s="239"/>
      <c r="HDY714" s="239"/>
      <c r="HDZ714" s="239"/>
      <c r="HEA714" s="239"/>
      <c r="HEB714" s="239"/>
      <c r="HEC714" s="239"/>
      <c r="HED714" s="239"/>
      <c r="HEE714" s="239"/>
      <c r="HEF714" s="239"/>
      <c r="HEG714" s="239"/>
      <c r="HEH714" s="239"/>
      <c r="HEI714" s="239"/>
      <c r="HEJ714" s="239"/>
      <c r="HEK714" s="239"/>
      <c r="HEL714" s="239"/>
      <c r="HEM714" s="239"/>
      <c r="HEN714" s="239"/>
      <c r="HEO714" s="239"/>
      <c r="HEP714" s="239"/>
      <c r="HEQ714" s="239"/>
      <c r="HER714" s="239"/>
      <c r="HES714" s="239"/>
      <c r="HET714" s="239"/>
      <c r="HEU714" s="239"/>
      <c r="HEV714" s="239"/>
      <c r="HEW714" s="239"/>
      <c r="HEX714" s="239"/>
      <c r="HEY714" s="239"/>
      <c r="HEZ714" s="239"/>
      <c r="HFA714" s="239"/>
      <c r="HFB714" s="239"/>
      <c r="HFC714" s="239"/>
      <c r="HFD714" s="239"/>
      <c r="HFE714" s="239"/>
      <c r="HFF714" s="239"/>
      <c r="HFG714" s="239"/>
      <c r="HFH714" s="239"/>
      <c r="HFI714" s="239"/>
      <c r="HFJ714" s="239"/>
      <c r="HFK714" s="239"/>
      <c r="HFL714" s="239"/>
      <c r="HFM714" s="239"/>
      <c r="HFN714" s="239"/>
      <c r="HFO714" s="239"/>
      <c r="HFP714" s="239"/>
      <c r="HFQ714" s="239"/>
      <c r="HFR714" s="239"/>
      <c r="HFS714" s="239"/>
      <c r="HFT714" s="239"/>
      <c r="HFU714" s="239"/>
      <c r="HFV714" s="239"/>
      <c r="HFW714" s="239"/>
      <c r="HFX714" s="239"/>
      <c r="HFY714" s="239"/>
      <c r="HFZ714" s="239"/>
      <c r="HGA714" s="239"/>
      <c r="HGB714" s="239"/>
      <c r="HGC714" s="239"/>
      <c r="HGD714" s="239"/>
      <c r="HGE714" s="239"/>
      <c r="HGF714" s="239"/>
      <c r="HGG714" s="239"/>
      <c r="HGH714" s="239"/>
      <c r="HGI714" s="239"/>
      <c r="HGJ714" s="239"/>
      <c r="HGK714" s="239"/>
      <c r="HGL714" s="239"/>
      <c r="HGM714" s="239"/>
      <c r="HGN714" s="239"/>
      <c r="HGO714" s="239"/>
      <c r="HGP714" s="239"/>
      <c r="HGQ714" s="239"/>
      <c r="HGR714" s="239"/>
      <c r="HGS714" s="239"/>
      <c r="HGT714" s="239"/>
      <c r="HGU714" s="239"/>
      <c r="HGV714" s="239"/>
      <c r="HGW714" s="239"/>
      <c r="HGX714" s="239"/>
      <c r="HGY714" s="239"/>
      <c r="HGZ714" s="239"/>
      <c r="HHA714" s="239"/>
      <c r="HHB714" s="239"/>
      <c r="HHC714" s="239"/>
      <c r="HHD714" s="239"/>
      <c r="HHE714" s="239"/>
      <c r="HHF714" s="239"/>
      <c r="HHG714" s="239"/>
      <c r="HHH714" s="239"/>
      <c r="HHI714" s="239"/>
      <c r="HHJ714" s="239"/>
      <c r="HHK714" s="239"/>
      <c r="HHL714" s="239"/>
      <c r="HHM714" s="239"/>
      <c r="HHN714" s="239"/>
      <c r="HHO714" s="239"/>
      <c r="HHP714" s="239"/>
      <c r="HHQ714" s="239"/>
      <c r="HHR714" s="239"/>
      <c r="HHS714" s="239"/>
      <c r="HHT714" s="239"/>
      <c r="HHU714" s="239"/>
      <c r="HHV714" s="239"/>
      <c r="HHW714" s="239"/>
      <c r="HHX714" s="239"/>
      <c r="HHY714" s="239"/>
      <c r="HHZ714" s="239"/>
      <c r="HIA714" s="239"/>
      <c r="HIB714" s="239"/>
      <c r="HIC714" s="239"/>
      <c r="HID714" s="239"/>
      <c r="HIE714" s="239"/>
      <c r="HIF714" s="239"/>
      <c r="HIG714" s="239"/>
      <c r="HIH714" s="239"/>
      <c r="HII714" s="239"/>
      <c r="HIJ714" s="239"/>
      <c r="HIK714" s="239"/>
      <c r="HIL714" s="239"/>
      <c r="HIM714" s="239"/>
      <c r="HIN714" s="239"/>
      <c r="HIO714" s="239"/>
      <c r="HIP714" s="239"/>
      <c r="HIQ714" s="239"/>
      <c r="HIR714" s="239"/>
      <c r="HIS714" s="239"/>
      <c r="HIT714" s="239"/>
      <c r="HIU714" s="239"/>
      <c r="HIV714" s="239"/>
      <c r="HIW714" s="239"/>
      <c r="HIX714" s="239"/>
      <c r="HIY714" s="239"/>
      <c r="HIZ714" s="239"/>
      <c r="HJA714" s="239"/>
      <c r="HJB714" s="239"/>
      <c r="HJC714" s="239"/>
      <c r="HJD714" s="239"/>
      <c r="HJE714" s="239"/>
      <c r="HJF714" s="239"/>
      <c r="HJG714" s="239"/>
      <c r="HJH714" s="239"/>
      <c r="HJI714" s="239"/>
      <c r="HJJ714" s="239"/>
      <c r="HJK714" s="239"/>
      <c r="HJL714" s="239"/>
      <c r="HJM714" s="239"/>
      <c r="HJN714" s="239"/>
      <c r="HJO714" s="239"/>
      <c r="HJP714" s="239"/>
      <c r="HJQ714" s="239"/>
      <c r="HJR714" s="239"/>
      <c r="HJS714" s="239"/>
      <c r="HJT714" s="239"/>
      <c r="HJU714" s="239"/>
      <c r="HJV714" s="239"/>
      <c r="HJW714" s="239"/>
      <c r="HJX714" s="239"/>
      <c r="HJY714" s="239"/>
      <c r="HJZ714" s="239"/>
      <c r="HKA714" s="239"/>
      <c r="HKB714" s="239"/>
      <c r="HKC714" s="239"/>
      <c r="HKD714" s="239"/>
      <c r="HKE714" s="239"/>
      <c r="HKF714" s="239"/>
      <c r="HKG714" s="239"/>
      <c r="HKH714" s="239"/>
      <c r="HKI714" s="239"/>
      <c r="HKJ714" s="239"/>
      <c r="HKK714" s="239"/>
      <c r="HKL714" s="239"/>
      <c r="HKM714" s="239"/>
      <c r="HKN714" s="239"/>
      <c r="HKO714" s="239"/>
      <c r="HKP714" s="239"/>
      <c r="HKQ714" s="239"/>
      <c r="HKR714" s="239"/>
      <c r="HKS714" s="239"/>
      <c r="HKT714" s="239"/>
      <c r="HKU714" s="239"/>
      <c r="HKV714" s="239"/>
      <c r="HKW714" s="239"/>
      <c r="HKX714" s="239"/>
      <c r="HKY714" s="239"/>
      <c r="HKZ714" s="239"/>
      <c r="HLA714" s="239"/>
      <c r="HLB714" s="239"/>
      <c r="HLC714" s="239"/>
      <c r="HLD714" s="239"/>
      <c r="HLE714" s="239"/>
      <c r="HLF714" s="239"/>
      <c r="HLG714" s="239"/>
      <c r="HLH714" s="239"/>
      <c r="HLI714" s="239"/>
      <c r="HLJ714" s="239"/>
      <c r="HLK714" s="239"/>
      <c r="HLL714" s="239"/>
      <c r="HLM714" s="239"/>
      <c r="HLN714" s="239"/>
      <c r="HLO714" s="239"/>
      <c r="HLP714" s="239"/>
      <c r="HLQ714" s="239"/>
      <c r="HLR714" s="239"/>
      <c r="HLS714" s="239"/>
      <c r="HLT714" s="239"/>
      <c r="HLU714" s="239"/>
      <c r="HLV714" s="239"/>
      <c r="HLW714" s="239"/>
      <c r="HLX714" s="239"/>
      <c r="HLY714" s="239"/>
      <c r="HLZ714" s="239"/>
      <c r="HMA714" s="239"/>
      <c r="HMB714" s="239"/>
      <c r="HMC714" s="239"/>
      <c r="HMD714" s="239"/>
      <c r="HME714" s="239"/>
      <c r="HMF714" s="239"/>
      <c r="HMG714" s="239"/>
      <c r="HMH714" s="239"/>
      <c r="HMI714" s="239"/>
      <c r="HMJ714" s="239"/>
      <c r="HMK714" s="239"/>
      <c r="HML714" s="239"/>
      <c r="HMM714" s="239"/>
      <c r="HMN714" s="239"/>
      <c r="HMO714" s="239"/>
      <c r="HMP714" s="239"/>
      <c r="HMQ714" s="239"/>
      <c r="HMR714" s="239"/>
      <c r="HMS714" s="239"/>
      <c r="HMT714" s="239"/>
      <c r="HMU714" s="239"/>
      <c r="HMV714" s="239"/>
      <c r="HMW714" s="239"/>
      <c r="HMX714" s="239"/>
      <c r="HMY714" s="239"/>
      <c r="HMZ714" s="239"/>
      <c r="HNA714" s="239"/>
      <c r="HNB714" s="239"/>
      <c r="HNC714" s="239"/>
      <c r="HND714" s="239"/>
      <c r="HNE714" s="239"/>
      <c r="HNF714" s="239"/>
      <c r="HNG714" s="239"/>
      <c r="HNH714" s="239"/>
      <c r="HNI714" s="239"/>
      <c r="HNJ714" s="239"/>
      <c r="HNK714" s="239"/>
      <c r="HNL714" s="239"/>
      <c r="HNM714" s="239"/>
      <c r="HNN714" s="239"/>
      <c r="HNO714" s="239"/>
      <c r="HNP714" s="239"/>
      <c r="HNQ714" s="239"/>
      <c r="HNR714" s="239"/>
      <c r="HNS714" s="239"/>
      <c r="HNT714" s="239"/>
      <c r="HNU714" s="239"/>
      <c r="HNV714" s="239"/>
      <c r="HNW714" s="239"/>
      <c r="HNX714" s="239"/>
      <c r="HNY714" s="239"/>
      <c r="HNZ714" s="239"/>
      <c r="HOA714" s="239"/>
      <c r="HOB714" s="239"/>
      <c r="HOC714" s="239"/>
      <c r="HOD714" s="239"/>
      <c r="HOE714" s="239"/>
      <c r="HOF714" s="239"/>
      <c r="HOG714" s="239"/>
      <c r="HOH714" s="239"/>
      <c r="HOI714" s="239"/>
      <c r="HOJ714" s="239"/>
      <c r="HOK714" s="239"/>
      <c r="HOL714" s="239"/>
      <c r="HOM714" s="239"/>
      <c r="HON714" s="239"/>
      <c r="HOO714" s="239"/>
      <c r="HOP714" s="239"/>
      <c r="HOQ714" s="239"/>
      <c r="HOR714" s="239"/>
      <c r="HOS714" s="239"/>
      <c r="HOT714" s="239"/>
      <c r="HOU714" s="239"/>
      <c r="HOV714" s="239"/>
      <c r="HOW714" s="239"/>
      <c r="HOX714" s="239"/>
      <c r="HOY714" s="239"/>
      <c r="HOZ714" s="239"/>
      <c r="HPA714" s="239"/>
      <c r="HPB714" s="239"/>
      <c r="HPC714" s="239"/>
      <c r="HPD714" s="239"/>
      <c r="HPE714" s="239"/>
      <c r="HPF714" s="239"/>
      <c r="HPG714" s="239"/>
      <c r="HPH714" s="239"/>
      <c r="HPI714" s="239"/>
      <c r="HPJ714" s="239"/>
      <c r="HPK714" s="239"/>
      <c r="HPL714" s="239"/>
      <c r="HPM714" s="239"/>
      <c r="HPN714" s="239"/>
      <c r="HPO714" s="239"/>
      <c r="HPP714" s="239"/>
      <c r="HPQ714" s="239"/>
      <c r="HPR714" s="239"/>
      <c r="HPS714" s="239"/>
      <c r="HPT714" s="239"/>
      <c r="HPU714" s="239"/>
      <c r="HPV714" s="239"/>
      <c r="HPW714" s="239"/>
      <c r="HPX714" s="239"/>
      <c r="HPY714" s="239"/>
      <c r="HPZ714" s="239"/>
      <c r="HQA714" s="239"/>
      <c r="HQB714" s="239"/>
      <c r="HQC714" s="239"/>
      <c r="HQD714" s="239"/>
      <c r="HQE714" s="239"/>
      <c r="HQF714" s="239"/>
      <c r="HQG714" s="239"/>
      <c r="HQH714" s="239"/>
      <c r="HQI714" s="239"/>
      <c r="HQJ714" s="239"/>
      <c r="HQK714" s="239"/>
      <c r="HQL714" s="239"/>
      <c r="HQM714" s="239"/>
      <c r="HQN714" s="239"/>
      <c r="HQO714" s="239"/>
      <c r="HQP714" s="239"/>
      <c r="HQQ714" s="239"/>
      <c r="HQR714" s="239"/>
      <c r="HQS714" s="239"/>
      <c r="HQT714" s="239"/>
      <c r="HQU714" s="239"/>
      <c r="HQV714" s="239"/>
      <c r="HQW714" s="239"/>
      <c r="HQX714" s="239"/>
      <c r="HQY714" s="239"/>
      <c r="HQZ714" s="239"/>
      <c r="HRA714" s="239"/>
      <c r="HRB714" s="239"/>
      <c r="HRC714" s="239"/>
      <c r="HRD714" s="239"/>
      <c r="HRE714" s="239"/>
      <c r="HRF714" s="239"/>
      <c r="HRG714" s="239"/>
      <c r="HRH714" s="239"/>
      <c r="HRI714" s="239"/>
      <c r="HRJ714" s="239"/>
      <c r="HRK714" s="239"/>
      <c r="HRL714" s="239"/>
      <c r="HRM714" s="239"/>
      <c r="HRN714" s="239"/>
      <c r="HRO714" s="239"/>
      <c r="HRP714" s="239"/>
      <c r="HRQ714" s="239"/>
      <c r="HRR714" s="239"/>
      <c r="HRS714" s="239"/>
      <c r="HRT714" s="239"/>
      <c r="HRU714" s="239"/>
      <c r="HRV714" s="239"/>
      <c r="HRW714" s="239"/>
      <c r="HRX714" s="239"/>
      <c r="HRY714" s="239"/>
      <c r="HRZ714" s="239"/>
      <c r="HSA714" s="239"/>
      <c r="HSB714" s="239"/>
      <c r="HSC714" s="239"/>
      <c r="HSD714" s="239"/>
      <c r="HSE714" s="239"/>
      <c r="HSF714" s="239"/>
      <c r="HSG714" s="239"/>
      <c r="HSH714" s="239"/>
      <c r="HSI714" s="239"/>
      <c r="HSJ714" s="239"/>
      <c r="HSK714" s="239"/>
      <c r="HSL714" s="239"/>
      <c r="HSM714" s="239"/>
      <c r="HSN714" s="239"/>
      <c r="HSO714" s="239"/>
      <c r="HSP714" s="239"/>
      <c r="HSQ714" s="239"/>
      <c r="HSR714" s="239"/>
      <c r="HSS714" s="239"/>
      <c r="HST714" s="239"/>
      <c r="HSU714" s="239"/>
      <c r="HSV714" s="239"/>
      <c r="HSW714" s="239"/>
      <c r="HSX714" s="239"/>
      <c r="HSY714" s="239"/>
      <c r="HSZ714" s="239"/>
      <c r="HTA714" s="239"/>
      <c r="HTB714" s="239"/>
      <c r="HTC714" s="239"/>
      <c r="HTD714" s="239"/>
      <c r="HTE714" s="239"/>
      <c r="HTF714" s="239"/>
      <c r="HTG714" s="239"/>
      <c r="HTH714" s="239"/>
      <c r="HTI714" s="239"/>
      <c r="HTJ714" s="239"/>
      <c r="HTK714" s="239"/>
      <c r="HTL714" s="239"/>
      <c r="HTM714" s="239"/>
      <c r="HTN714" s="239"/>
      <c r="HTO714" s="239"/>
      <c r="HTP714" s="239"/>
      <c r="HTQ714" s="239"/>
      <c r="HTR714" s="239"/>
      <c r="HTS714" s="239"/>
      <c r="HTT714" s="239"/>
      <c r="HTU714" s="239"/>
      <c r="HTV714" s="239"/>
      <c r="HTW714" s="239"/>
      <c r="HTX714" s="239"/>
      <c r="HTY714" s="239"/>
      <c r="HTZ714" s="239"/>
      <c r="HUA714" s="239"/>
      <c r="HUB714" s="239"/>
      <c r="HUC714" s="239"/>
      <c r="HUD714" s="239"/>
      <c r="HUE714" s="239"/>
      <c r="HUF714" s="239"/>
      <c r="HUG714" s="239"/>
      <c r="HUH714" s="239"/>
      <c r="HUI714" s="239"/>
      <c r="HUJ714" s="239"/>
      <c r="HUK714" s="239"/>
      <c r="HUL714" s="239"/>
      <c r="HUM714" s="239"/>
      <c r="HUN714" s="239"/>
      <c r="HUO714" s="239"/>
      <c r="HUP714" s="239"/>
      <c r="HUQ714" s="239"/>
      <c r="HUR714" s="239"/>
      <c r="HUS714" s="239"/>
      <c r="HUT714" s="239"/>
      <c r="HUU714" s="239"/>
      <c r="HUV714" s="239"/>
      <c r="HUW714" s="239"/>
      <c r="HUX714" s="239"/>
      <c r="HUY714" s="239"/>
      <c r="HUZ714" s="239"/>
      <c r="HVA714" s="239"/>
      <c r="HVB714" s="239"/>
      <c r="HVC714" s="239"/>
      <c r="HVD714" s="239"/>
      <c r="HVE714" s="239"/>
      <c r="HVF714" s="239"/>
      <c r="HVG714" s="239"/>
      <c r="HVH714" s="239"/>
      <c r="HVI714" s="239"/>
      <c r="HVJ714" s="239"/>
      <c r="HVK714" s="239"/>
      <c r="HVL714" s="239"/>
      <c r="HVM714" s="239"/>
      <c r="HVN714" s="239"/>
      <c r="HVO714" s="239"/>
      <c r="HVP714" s="239"/>
      <c r="HVQ714" s="239"/>
      <c r="HVR714" s="239"/>
      <c r="HVS714" s="239"/>
      <c r="HVT714" s="239"/>
      <c r="HVU714" s="239"/>
      <c r="HVV714" s="239"/>
      <c r="HVW714" s="239"/>
      <c r="HVX714" s="239"/>
      <c r="HVY714" s="239"/>
      <c r="HVZ714" s="239"/>
      <c r="HWA714" s="239"/>
      <c r="HWB714" s="239"/>
      <c r="HWC714" s="239"/>
      <c r="HWD714" s="239"/>
      <c r="HWE714" s="239"/>
      <c r="HWF714" s="239"/>
      <c r="HWG714" s="239"/>
      <c r="HWH714" s="239"/>
      <c r="HWI714" s="239"/>
      <c r="HWJ714" s="239"/>
      <c r="HWK714" s="239"/>
      <c r="HWL714" s="239"/>
      <c r="HWM714" s="239"/>
      <c r="HWN714" s="239"/>
      <c r="HWO714" s="239"/>
      <c r="HWP714" s="239"/>
      <c r="HWQ714" s="239"/>
      <c r="HWR714" s="239"/>
      <c r="HWS714" s="239"/>
      <c r="HWT714" s="239"/>
      <c r="HWU714" s="239"/>
      <c r="HWV714" s="239"/>
      <c r="HWW714" s="239"/>
      <c r="HWX714" s="239"/>
      <c r="HWY714" s="239"/>
      <c r="HWZ714" s="239"/>
      <c r="HXA714" s="239"/>
      <c r="HXB714" s="239"/>
      <c r="HXC714" s="239"/>
      <c r="HXD714" s="239"/>
      <c r="HXE714" s="239"/>
      <c r="HXF714" s="239"/>
      <c r="HXG714" s="239"/>
      <c r="HXH714" s="239"/>
      <c r="HXI714" s="239"/>
      <c r="HXJ714" s="239"/>
      <c r="HXK714" s="239"/>
      <c r="HXL714" s="239"/>
      <c r="HXM714" s="239"/>
      <c r="HXN714" s="239"/>
      <c r="HXO714" s="239"/>
      <c r="HXP714" s="239"/>
      <c r="HXQ714" s="239"/>
      <c r="HXR714" s="239"/>
      <c r="HXS714" s="239"/>
      <c r="HXT714" s="239"/>
      <c r="HXU714" s="239"/>
      <c r="HXV714" s="239"/>
      <c r="HXW714" s="239"/>
      <c r="HXX714" s="239"/>
      <c r="HXY714" s="239"/>
      <c r="HXZ714" s="239"/>
      <c r="HYA714" s="239"/>
      <c r="HYB714" s="239"/>
      <c r="HYC714" s="239"/>
      <c r="HYD714" s="239"/>
      <c r="HYE714" s="239"/>
      <c r="HYF714" s="239"/>
      <c r="HYG714" s="239"/>
      <c r="HYH714" s="239"/>
      <c r="HYI714" s="239"/>
      <c r="HYJ714" s="239"/>
      <c r="HYK714" s="239"/>
      <c r="HYL714" s="239"/>
      <c r="HYM714" s="239"/>
      <c r="HYN714" s="239"/>
      <c r="HYO714" s="239"/>
      <c r="HYP714" s="239"/>
      <c r="HYQ714" s="239"/>
      <c r="HYR714" s="239"/>
      <c r="HYS714" s="239"/>
      <c r="HYT714" s="239"/>
      <c r="HYU714" s="239"/>
      <c r="HYV714" s="239"/>
      <c r="HYW714" s="239"/>
      <c r="HYX714" s="239"/>
      <c r="HYY714" s="239"/>
      <c r="HYZ714" s="239"/>
      <c r="HZA714" s="239"/>
      <c r="HZB714" s="239"/>
      <c r="HZC714" s="239"/>
      <c r="HZD714" s="239"/>
      <c r="HZE714" s="239"/>
      <c r="HZF714" s="239"/>
      <c r="HZG714" s="239"/>
      <c r="HZH714" s="239"/>
      <c r="HZI714" s="239"/>
      <c r="HZJ714" s="239"/>
      <c r="HZK714" s="239"/>
      <c r="HZL714" s="239"/>
      <c r="HZM714" s="239"/>
      <c r="HZN714" s="239"/>
      <c r="HZO714" s="239"/>
      <c r="HZP714" s="239"/>
      <c r="HZQ714" s="239"/>
      <c r="HZR714" s="239"/>
      <c r="HZS714" s="239"/>
      <c r="HZT714" s="239"/>
      <c r="HZU714" s="239"/>
      <c r="HZV714" s="239"/>
      <c r="HZW714" s="239"/>
      <c r="HZX714" s="239"/>
      <c r="HZY714" s="239"/>
      <c r="HZZ714" s="239"/>
      <c r="IAA714" s="239"/>
      <c r="IAB714" s="239"/>
      <c r="IAC714" s="239"/>
      <c r="IAD714" s="239"/>
      <c r="IAE714" s="239"/>
      <c r="IAF714" s="239"/>
      <c r="IAG714" s="239"/>
      <c r="IAH714" s="239"/>
      <c r="IAI714" s="239"/>
      <c r="IAJ714" s="239"/>
      <c r="IAK714" s="239"/>
      <c r="IAL714" s="239"/>
      <c r="IAM714" s="239"/>
      <c r="IAN714" s="239"/>
      <c r="IAO714" s="239"/>
      <c r="IAP714" s="239"/>
      <c r="IAQ714" s="239"/>
      <c r="IAR714" s="239"/>
      <c r="IAS714" s="239"/>
      <c r="IAT714" s="239"/>
      <c r="IAU714" s="239"/>
      <c r="IAV714" s="239"/>
      <c r="IAW714" s="239"/>
      <c r="IAX714" s="239"/>
      <c r="IAY714" s="239"/>
      <c r="IAZ714" s="239"/>
      <c r="IBA714" s="239"/>
      <c r="IBB714" s="239"/>
      <c r="IBC714" s="239"/>
      <c r="IBD714" s="239"/>
      <c r="IBE714" s="239"/>
      <c r="IBF714" s="239"/>
      <c r="IBG714" s="239"/>
      <c r="IBH714" s="239"/>
      <c r="IBI714" s="239"/>
      <c r="IBJ714" s="239"/>
      <c r="IBK714" s="239"/>
      <c r="IBL714" s="239"/>
      <c r="IBM714" s="239"/>
      <c r="IBN714" s="239"/>
      <c r="IBO714" s="239"/>
      <c r="IBP714" s="239"/>
      <c r="IBQ714" s="239"/>
      <c r="IBR714" s="239"/>
      <c r="IBS714" s="239"/>
      <c r="IBT714" s="239"/>
      <c r="IBU714" s="239"/>
      <c r="IBV714" s="239"/>
      <c r="IBW714" s="239"/>
      <c r="IBX714" s="239"/>
      <c r="IBY714" s="239"/>
      <c r="IBZ714" s="239"/>
      <c r="ICA714" s="239"/>
      <c r="ICB714" s="239"/>
      <c r="ICC714" s="239"/>
      <c r="ICD714" s="239"/>
      <c r="ICE714" s="239"/>
      <c r="ICF714" s="239"/>
      <c r="ICG714" s="239"/>
      <c r="ICH714" s="239"/>
      <c r="ICI714" s="239"/>
      <c r="ICJ714" s="239"/>
      <c r="ICK714" s="239"/>
      <c r="ICL714" s="239"/>
      <c r="ICM714" s="239"/>
      <c r="ICN714" s="239"/>
      <c r="ICO714" s="239"/>
      <c r="ICP714" s="239"/>
      <c r="ICQ714" s="239"/>
      <c r="ICR714" s="239"/>
      <c r="ICS714" s="239"/>
      <c r="ICT714" s="239"/>
      <c r="ICU714" s="239"/>
      <c r="ICV714" s="239"/>
      <c r="ICW714" s="239"/>
      <c r="ICX714" s="239"/>
      <c r="ICY714" s="239"/>
      <c r="ICZ714" s="239"/>
      <c r="IDA714" s="239"/>
      <c r="IDB714" s="239"/>
      <c r="IDC714" s="239"/>
      <c r="IDD714" s="239"/>
      <c r="IDE714" s="239"/>
      <c r="IDF714" s="239"/>
      <c r="IDG714" s="239"/>
      <c r="IDH714" s="239"/>
      <c r="IDI714" s="239"/>
      <c r="IDJ714" s="239"/>
      <c r="IDK714" s="239"/>
      <c r="IDL714" s="239"/>
      <c r="IDM714" s="239"/>
      <c r="IDN714" s="239"/>
      <c r="IDO714" s="239"/>
      <c r="IDP714" s="239"/>
      <c r="IDQ714" s="239"/>
      <c r="IDR714" s="239"/>
      <c r="IDS714" s="239"/>
      <c r="IDT714" s="239"/>
      <c r="IDU714" s="239"/>
      <c r="IDV714" s="239"/>
      <c r="IDW714" s="239"/>
      <c r="IDX714" s="239"/>
      <c r="IDY714" s="239"/>
      <c r="IDZ714" s="239"/>
      <c r="IEA714" s="239"/>
      <c r="IEB714" s="239"/>
      <c r="IEC714" s="239"/>
      <c r="IED714" s="239"/>
      <c r="IEE714" s="239"/>
      <c r="IEF714" s="239"/>
      <c r="IEG714" s="239"/>
      <c r="IEH714" s="239"/>
      <c r="IEI714" s="239"/>
      <c r="IEJ714" s="239"/>
      <c r="IEK714" s="239"/>
      <c r="IEL714" s="239"/>
      <c r="IEM714" s="239"/>
      <c r="IEN714" s="239"/>
      <c r="IEO714" s="239"/>
      <c r="IEP714" s="239"/>
      <c r="IEQ714" s="239"/>
      <c r="IER714" s="239"/>
      <c r="IES714" s="239"/>
      <c r="IET714" s="239"/>
      <c r="IEU714" s="239"/>
      <c r="IEV714" s="239"/>
      <c r="IEW714" s="239"/>
      <c r="IEX714" s="239"/>
      <c r="IEY714" s="239"/>
      <c r="IEZ714" s="239"/>
      <c r="IFA714" s="239"/>
      <c r="IFB714" s="239"/>
      <c r="IFC714" s="239"/>
      <c r="IFD714" s="239"/>
      <c r="IFE714" s="239"/>
      <c r="IFF714" s="239"/>
      <c r="IFG714" s="239"/>
      <c r="IFH714" s="239"/>
      <c r="IFI714" s="239"/>
      <c r="IFJ714" s="239"/>
      <c r="IFK714" s="239"/>
      <c r="IFL714" s="239"/>
      <c r="IFM714" s="239"/>
      <c r="IFN714" s="239"/>
      <c r="IFO714" s="239"/>
      <c r="IFP714" s="239"/>
      <c r="IFQ714" s="239"/>
      <c r="IFR714" s="239"/>
      <c r="IFS714" s="239"/>
      <c r="IFT714" s="239"/>
      <c r="IFU714" s="239"/>
      <c r="IFV714" s="239"/>
      <c r="IFW714" s="239"/>
      <c r="IFX714" s="239"/>
      <c r="IFY714" s="239"/>
      <c r="IFZ714" s="239"/>
      <c r="IGA714" s="239"/>
      <c r="IGB714" s="239"/>
      <c r="IGC714" s="239"/>
      <c r="IGD714" s="239"/>
      <c r="IGE714" s="239"/>
      <c r="IGF714" s="239"/>
      <c r="IGG714" s="239"/>
      <c r="IGH714" s="239"/>
      <c r="IGI714" s="239"/>
      <c r="IGJ714" s="239"/>
      <c r="IGK714" s="239"/>
      <c r="IGL714" s="239"/>
      <c r="IGM714" s="239"/>
      <c r="IGN714" s="239"/>
      <c r="IGO714" s="239"/>
      <c r="IGP714" s="239"/>
      <c r="IGQ714" s="239"/>
      <c r="IGR714" s="239"/>
      <c r="IGS714" s="239"/>
      <c r="IGT714" s="239"/>
      <c r="IGU714" s="239"/>
      <c r="IGV714" s="239"/>
      <c r="IGW714" s="239"/>
      <c r="IGX714" s="239"/>
      <c r="IGY714" s="239"/>
      <c r="IGZ714" s="239"/>
      <c r="IHA714" s="239"/>
      <c r="IHB714" s="239"/>
      <c r="IHC714" s="239"/>
      <c r="IHD714" s="239"/>
      <c r="IHE714" s="239"/>
      <c r="IHF714" s="239"/>
      <c r="IHG714" s="239"/>
      <c r="IHH714" s="239"/>
      <c r="IHI714" s="239"/>
      <c r="IHJ714" s="239"/>
      <c r="IHK714" s="239"/>
      <c r="IHL714" s="239"/>
      <c r="IHM714" s="239"/>
      <c r="IHN714" s="239"/>
      <c r="IHO714" s="239"/>
      <c r="IHP714" s="239"/>
      <c r="IHQ714" s="239"/>
      <c r="IHR714" s="239"/>
      <c r="IHS714" s="239"/>
      <c r="IHT714" s="239"/>
      <c r="IHU714" s="239"/>
      <c r="IHV714" s="239"/>
      <c r="IHW714" s="239"/>
      <c r="IHX714" s="239"/>
      <c r="IHY714" s="239"/>
      <c r="IHZ714" s="239"/>
      <c r="IIA714" s="239"/>
      <c r="IIB714" s="239"/>
      <c r="IIC714" s="239"/>
      <c r="IID714" s="239"/>
      <c r="IIE714" s="239"/>
      <c r="IIF714" s="239"/>
      <c r="IIG714" s="239"/>
      <c r="IIH714" s="239"/>
      <c r="III714" s="239"/>
      <c r="IIJ714" s="239"/>
      <c r="IIK714" s="239"/>
      <c r="IIL714" s="239"/>
      <c r="IIM714" s="239"/>
      <c r="IIN714" s="239"/>
      <c r="IIO714" s="239"/>
      <c r="IIP714" s="239"/>
      <c r="IIQ714" s="239"/>
      <c r="IIR714" s="239"/>
      <c r="IIS714" s="239"/>
      <c r="IIT714" s="239"/>
      <c r="IIU714" s="239"/>
      <c r="IIV714" s="239"/>
      <c r="IIW714" s="239"/>
      <c r="IIX714" s="239"/>
      <c r="IIY714" s="239"/>
      <c r="IIZ714" s="239"/>
      <c r="IJA714" s="239"/>
      <c r="IJB714" s="239"/>
      <c r="IJC714" s="239"/>
      <c r="IJD714" s="239"/>
      <c r="IJE714" s="239"/>
      <c r="IJF714" s="239"/>
      <c r="IJG714" s="239"/>
      <c r="IJH714" s="239"/>
      <c r="IJI714" s="239"/>
      <c r="IJJ714" s="239"/>
      <c r="IJK714" s="239"/>
      <c r="IJL714" s="239"/>
      <c r="IJM714" s="239"/>
      <c r="IJN714" s="239"/>
      <c r="IJO714" s="239"/>
      <c r="IJP714" s="239"/>
      <c r="IJQ714" s="239"/>
      <c r="IJR714" s="239"/>
      <c r="IJS714" s="239"/>
      <c r="IJT714" s="239"/>
      <c r="IJU714" s="239"/>
      <c r="IJV714" s="239"/>
      <c r="IJW714" s="239"/>
      <c r="IJX714" s="239"/>
      <c r="IJY714" s="239"/>
      <c r="IJZ714" s="239"/>
      <c r="IKA714" s="239"/>
      <c r="IKB714" s="239"/>
      <c r="IKC714" s="239"/>
      <c r="IKD714" s="239"/>
      <c r="IKE714" s="239"/>
      <c r="IKF714" s="239"/>
      <c r="IKG714" s="239"/>
      <c r="IKH714" s="239"/>
      <c r="IKI714" s="239"/>
      <c r="IKJ714" s="239"/>
      <c r="IKK714" s="239"/>
      <c r="IKL714" s="239"/>
      <c r="IKM714" s="239"/>
      <c r="IKN714" s="239"/>
      <c r="IKO714" s="239"/>
      <c r="IKP714" s="239"/>
      <c r="IKQ714" s="239"/>
      <c r="IKR714" s="239"/>
      <c r="IKS714" s="239"/>
      <c r="IKT714" s="239"/>
      <c r="IKU714" s="239"/>
      <c r="IKV714" s="239"/>
      <c r="IKW714" s="239"/>
      <c r="IKX714" s="239"/>
      <c r="IKY714" s="239"/>
      <c r="IKZ714" s="239"/>
      <c r="ILA714" s="239"/>
      <c r="ILB714" s="239"/>
      <c r="ILC714" s="239"/>
      <c r="ILD714" s="239"/>
      <c r="ILE714" s="239"/>
      <c r="ILF714" s="239"/>
      <c r="ILG714" s="239"/>
      <c r="ILH714" s="239"/>
      <c r="ILI714" s="239"/>
      <c r="ILJ714" s="239"/>
      <c r="ILK714" s="239"/>
      <c r="ILL714" s="239"/>
      <c r="ILM714" s="239"/>
      <c r="ILN714" s="239"/>
      <c r="ILO714" s="239"/>
      <c r="ILP714" s="239"/>
      <c r="ILQ714" s="239"/>
      <c r="ILR714" s="239"/>
      <c r="ILS714" s="239"/>
      <c r="ILT714" s="239"/>
      <c r="ILU714" s="239"/>
      <c r="ILV714" s="239"/>
      <c r="ILW714" s="239"/>
      <c r="ILX714" s="239"/>
      <c r="ILY714" s="239"/>
      <c r="ILZ714" s="239"/>
      <c r="IMA714" s="239"/>
      <c r="IMB714" s="239"/>
      <c r="IMC714" s="239"/>
      <c r="IMD714" s="239"/>
      <c r="IME714" s="239"/>
      <c r="IMF714" s="239"/>
      <c r="IMG714" s="239"/>
      <c r="IMH714" s="239"/>
      <c r="IMI714" s="239"/>
      <c r="IMJ714" s="239"/>
      <c r="IMK714" s="239"/>
      <c r="IML714" s="239"/>
      <c r="IMM714" s="239"/>
      <c r="IMN714" s="239"/>
      <c r="IMO714" s="239"/>
      <c r="IMP714" s="239"/>
      <c r="IMQ714" s="239"/>
      <c r="IMR714" s="239"/>
      <c r="IMS714" s="239"/>
      <c r="IMT714" s="239"/>
      <c r="IMU714" s="239"/>
      <c r="IMV714" s="239"/>
      <c r="IMW714" s="239"/>
      <c r="IMX714" s="239"/>
      <c r="IMY714" s="239"/>
      <c r="IMZ714" s="239"/>
      <c r="INA714" s="239"/>
      <c r="INB714" s="239"/>
      <c r="INC714" s="239"/>
      <c r="IND714" s="239"/>
      <c r="INE714" s="239"/>
      <c r="INF714" s="239"/>
      <c r="ING714" s="239"/>
      <c r="INH714" s="239"/>
      <c r="INI714" s="239"/>
      <c r="INJ714" s="239"/>
      <c r="INK714" s="239"/>
      <c r="INL714" s="239"/>
      <c r="INM714" s="239"/>
      <c r="INN714" s="239"/>
      <c r="INO714" s="239"/>
      <c r="INP714" s="239"/>
      <c r="INQ714" s="239"/>
      <c r="INR714" s="239"/>
      <c r="INS714" s="239"/>
      <c r="INT714" s="239"/>
      <c r="INU714" s="239"/>
      <c r="INV714" s="239"/>
      <c r="INW714" s="239"/>
      <c r="INX714" s="239"/>
      <c r="INY714" s="239"/>
      <c r="INZ714" s="239"/>
      <c r="IOA714" s="239"/>
      <c r="IOB714" s="239"/>
      <c r="IOC714" s="239"/>
      <c r="IOD714" s="239"/>
      <c r="IOE714" s="239"/>
      <c r="IOF714" s="239"/>
      <c r="IOG714" s="239"/>
      <c r="IOH714" s="239"/>
      <c r="IOI714" s="239"/>
      <c r="IOJ714" s="239"/>
      <c r="IOK714" s="239"/>
      <c r="IOL714" s="239"/>
      <c r="IOM714" s="239"/>
      <c r="ION714" s="239"/>
      <c r="IOO714" s="239"/>
      <c r="IOP714" s="239"/>
      <c r="IOQ714" s="239"/>
      <c r="IOR714" s="239"/>
      <c r="IOS714" s="239"/>
      <c r="IOT714" s="239"/>
      <c r="IOU714" s="239"/>
      <c r="IOV714" s="239"/>
      <c r="IOW714" s="239"/>
      <c r="IOX714" s="239"/>
      <c r="IOY714" s="239"/>
      <c r="IOZ714" s="239"/>
      <c r="IPA714" s="239"/>
      <c r="IPB714" s="239"/>
      <c r="IPC714" s="239"/>
      <c r="IPD714" s="239"/>
      <c r="IPE714" s="239"/>
      <c r="IPF714" s="239"/>
      <c r="IPG714" s="239"/>
      <c r="IPH714" s="239"/>
      <c r="IPI714" s="239"/>
      <c r="IPJ714" s="239"/>
      <c r="IPK714" s="239"/>
      <c r="IPL714" s="239"/>
      <c r="IPM714" s="239"/>
      <c r="IPN714" s="239"/>
      <c r="IPO714" s="239"/>
      <c r="IPP714" s="239"/>
      <c r="IPQ714" s="239"/>
      <c r="IPR714" s="239"/>
      <c r="IPS714" s="239"/>
      <c r="IPT714" s="239"/>
      <c r="IPU714" s="239"/>
      <c r="IPV714" s="239"/>
      <c r="IPW714" s="239"/>
      <c r="IPX714" s="239"/>
      <c r="IPY714" s="239"/>
      <c r="IPZ714" s="239"/>
      <c r="IQA714" s="239"/>
      <c r="IQB714" s="239"/>
      <c r="IQC714" s="239"/>
      <c r="IQD714" s="239"/>
      <c r="IQE714" s="239"/>
      <c r="IQF714" s="239"/>
      <c r="IQG714" s="239"/>
      <c r="IQH714" s="239"/>
      <c r="IQI714" s="239"/>
      <c r="IQJ714" s="239"/>
      <c r="IQK714" s="239"/>
      <c r="IQL714" s="239"/>
      <c r="IQM714" s="239"/>
      <c r="IQN714" s="239"/>
      <c r="IQO714" s="239"/>
      <c r="IQP714" s="239"/>
      <c r="IQQ714" s="239"/>
      <c r="IQR714" s="239"/>
      <c r="IQS714" s="239"/>
      <c r="IQT714" s="239"/>
      <c r="IQU714" s="239"/>
      <c r="IQV714" s="239"/>
      <c r="IQW714" s="239"/>
      <c r="IQX714" s="239"/>
      <c r="IQY714" s="239"/>
      <c r="IQZ714" s="239"/>
      <c r="IRA714" s="239"/>
      <c r="IRB714" s="239"/>
      <c r="IRC714" s="239"/>
      <c r="IRD714" s="239"/>
      <c r="IRE714" s="239"/>
      <c r="IRF714" s="239"/>
      <c r="IRG714" s="239"/>
      <c r="IRH714" s="239"/>
      <c r="IRI714" s="239"/>
      <c r="IRJ714" s="239"/>
      <c r="IRK714" s="239"/>
      <c r="IRL714" s="239"/>
      <c r="IRM714" s="239"/>
      <c r="IRN714" s="239"/>
      <c r="IRO714" s="239"/>
      <c r="IRP714" s="239"/>
      <c r="IRQ714" s="239"/>
      <c r="IRR714" s="239"/>
      <c r="IRS714" s="239"/>
      <c r="IRT714" s="239"/>
      <c r="IRU714" s="239"/>
      <c r="IRV714" s="239"/>
      <c r="IRW714" s="239"/>
      <c r="IRX714" s="239"/>
      <c r="IRY714" s="239"/>
      <c r="IRZ714" s="239"/>
      <c r="ISA714" s="239"/>
      <c r="ISB714" s="239"/>
      <c r="ISC714" s="239"/>
      <c r="ISD714" s="239"/>
      <c r="ISE714" s="239"/>
      <c r="ISF714" s="239"/>
      <c r="ISG714" s="239"/>
      <c r="ISH714" s="239"/>
      <c r="ISI714" s="239"/>
      <c r="ISJ714" s="239"/>
      <c r="ISK714" s="239"/>
      <c r="ISL714" s="239"/>
      <c r="ISM714" s="239"/>
      <c r="ISN714" s="239"/>
      <c r="ISO714" s="239"/>
      <c r="ISP714" s="239"/>
      <c r="ISQ714" s="239"/>
      <c r="ISR714" s="239"/>
      <c r="ISS714" s="239"/>
      <c r="IST714" s="239"/>
      <c r="ISU714" s="239"/>
      <c r="ISV714" s="239"/>
      <c r="ISW714" s="239"/>
      <c r="ISX714" s="239"/>
      <c r="ISY714" s="239"/>
      <c r="ISZ714" s="239"/>
      <c r="ITA714" s="239"/>
      <c r="ITB714" s="239"/>
      <c r="ITC714" s="239"/>
      <c r="ITD714" s="239"/>
      <c r="ITE714" s="239"/>
      <c r="ITF714" s="239"/>
      <c r="ITG714" s="239"/>
      <c r="ITH714" s="239"/>
      <c r="ITI714" s="239"/>
      <c r="ITJ714" s="239"/>
      <c r="ITK714" s="239"/>
      <c r="ITL714" s="239"/>
      <c r="ITM714" s="239"/>
      <c r="ITN714" s="239"/>
      <c r="ITO714" s="239"/>
      <c r="ITP714" s="239"/>
      <c r="ITQ714" s="239"/>
      <c r="ITR714" s="239"/>
      <c r="ITS714" s="239"/>
      <c r="ITT714" s="239"/>
      <c r="ITU714" s="239"/>
      <c r="ITV714" s="239"/>
      <c r="ITW714" s="239"/>
      <c r="ITX714" s="239"/>
      <c r="ITY714" s="239"/>
      <c r="ITZ714" s="239"/>
      <c r="IUA714" s="239"/>
      <c r="IUB714" s="239"/>
      <c r="IUC714" s="239"/>
      <c r="IUD714" s="239"/>
      <c r="IUE714" s="239"/>
      <c r="IUF714" s="239"/>
      <c r="IUG714" s="239"/>
      <c r="IUH714" s="239"/>
      <c r="IUI714" s="239"/>
      <c r="IUJ714" s="239"/>
      <c r="IUK714" s="239"/>
      <c r="IUL714" s="239"/>
      <c r="IUM714" s="239"/>
      <c r="IUN714" s="239"/>
      <c r="IUO714" s="239"/>
      <c r="IUP714" s="239"/>
      <c r="IUQ714" s="239"/>
      <c r="IUR714" s="239"/>
      <c r="IUS714" s="239"/>
      <c r="IUT714" s="239"/>
      <c r="IUU714" s="239"/>
      <c r="IUV714" s="239"/>
      <c r="IUW714" s="239"/>
      <c r="IUX714" s="239"/>
      <c r="IUY714" s="239"/>
      <c r="IUZ714" s="239"/>
      <c r="IVA714" s="239"/>
      <c r="IVB714" s="239"/>
      <c r="IVC714" s="239"/>
      <c r="IVD714" s="239"/>
      <c r="IVE714" s="239"/>
      <c r="IVF714" s="239"/>
      <c r="IVG714" s="239"/>
      <c r="IVH714" s="239"/>
      <c r="IVI714" s="239"/>
      <c r="IVJ714" s="239"/>
      <c r="IVK714" s="239"/>
      <c r="IVL714" s="239"/>
      <c r="IVM714" s="239"/>
      <c r="IVN714" s="239"/>
      <c r="IVO714" s="239"/>
      <c r="IVP714" s="239"/>
      <c r="IVQ714" s="239"/>
      <c r="IVR714" s="239"/>
      <c r="IVS714" s="239"/>
      <c r="IVT714" s="239"/>
      <c r="IVU714" s="239"/>
      <c r="IVV714" s="239"/>
      <c r="IVW714" s="239"/>
      <c r="IVX714" s="239"/>
      <c r="IVY714" s="239"/>
      <c r="IVZ714" s="239"/>
      <c r="IWA714" s="239"/>
      <c r="IWB714" s="239"/>
      <c r="IWC714" s="239"/>
      <c r="IWD714" s="239"/>
      <c r="IWE714" s="239"/>
      <c r="IWF714" s="239"/>
      <c r="IWG714" s="239"/>
      <c r="IWH714" s="239"/>
      <c r="IWI714" s="239"/>
      <c r="IWJ714" s="239"/>
      <c r="IWK714" s="239"/>
      <c r="IWL714" s="239"/>
      <c r="IWM714" s="239"/>
      <c r="IWN714" s="239"/>
      <c r="IWO714" s="239"/>
      <c r="IWP714" s="239"/>
      <c r="IWQ714" s="239"/>
      <c r="IWR714" s="239"/>
      <c r="IWS714" s="239"/>
      <c r="IWT714" s="239"/>
      <c r="IWU714" s="239"/>
      <c r="IWV714" s="239"/>
      <c r="IWW714" s="239"/>
      <c r="IWX714" s="239"/>
      <c r="IWY714" s="239"/>
      <c r="IWZ714" s="239"/>
      <c r="IXA714" s="239"/>
      <c r="IXB714" s="239"/>
      <c r="IXC714" s="239"/>
      <c r="IXD714" s="239"/>
      <c r="IXE714" s="239"/>
      <c r="IXF714" s="239"/>
      <c r="IXG714" s="239"/>
      <c r="IXH714" s="239"/>
      <c r="IXI714" s="239"/>
      <c r="IXJ714" s="239"/>
      <c r="IXK714" s="239"/>
      <c r="IXL714" s="239"/>
      <c r="IXM714" s="239"/>
      <c r="IXN714" s="239"/>
      <c r="IXO714" s="239"/>
      <c r="IXP714" s="239"/>
      <c r="IXQ714" s="239"/>
      <c r="IXR714" s="239"/>
      <c r="IXS714" s="239"/>
      <c r="IXT714" s="239"/>
      <c r="IXU714" s="239"/>
      <c r="IXV714" s="239"/>
      <c r="IXW714" s="239"/>
      <c r="IXX714" s="239"/>
      <c r="IXY714" s="239"/>
      <c r="IXZ714" s="239"/>
      <c r="IYA714" s="239"/>
      <c r="IYB714" s="239"/>
      <c r="IYC714" s="239"/>
      <c r="IYD714" s="239"/>
      <c r="IYE714" s="239"/>
      <c r="IYF714" s="239"/>
      <c r="IYG714" s="239"/>
      <c r="IYH714" s="239"/>
      <c r="IYI714" s="239"/>
      <c r="IYJ714" s="239"/>
      <c r="IYK714" s="239"/>
      <c r="IYL714" s="239"/>
      <c r="IYM714" s="239"/>
      <c r="IYN714" s="239"/>
      <c r="IYO714" s="239"/>
      <c r="IYP714" s="239"/>
      <c r="IYQ714" s="239"/>
      <c r="IYR714" s="239"/>
      <c r="IYS714" s="239"/>
      <c r="IYT714" s="239"/>
      <c r="IYU714" s="239"/>
      <c r="IYV714" s="239"/>
      <c r="IYW714" s="239"/>
      <c r="IYX714" s="239"/>
      <c r="IYY714" s="239"/>
      <c r="IYZ714" s="239"/>
      <c r="IZA714" s="239"/>
      <c r="IZB714" s="239"/>
      <c r="IZC714" s="239"/>
      <c r="IZD714" s="239"/>
      <c r="IZE714" s="239"/>
      <c r="IZF714" s="239"/>
      <c r="IZG714" s="239"/>
      <c r="IZH714" s="239"/>
      <c r="IZI714" s="239"/>
      <c r="IZJ714" s="239"/>
      <c r="IZK714" s="239"/>
      <c r="IZL714" s="239"/>
      <c r="IZM714" s="239"/>
      <c r="IZN714" s="239"/>
      <c r="IZO714" s="239"/>
      <c r="IZP714" s="239"/>
      <c r="IZQ714" s="239"/>
      <c r="IZR714" s="239"/>
      <c r="IZS714" s="239"/>
      <c r="IZT714" s="239"/>
      <c r="IZU714" s="239"/>
      <c r="IZV714" s="239"/>
      <c r="IZW714" s="239"/>
      <c r="IZX714" s="239"/>
      <c r="IZY714" s="239"/>
      <c r="IZZ714" s="239"/>
      <c r="JAA714" s="239"/>
      <c r="JAB714" s="239"/>
      <c r="JAC714" s="239"/>
      <c r="JAD714" s="239"/>
      <c r="JAE714" s="239"/>
      <c r="JAF714" s="239"/>
      <c r="JAG714" s="239"/>
      <c r="JAH714" s="239"/>
      <c r="JAI714" s="239"/>
      <c r="JAJ714" s="239"/>
      <c r="JAK714" s="239"/>
      <c r="JAL714" s="239"/>
      <c r="JAM714" s="239"/>
      <c r="JAN714" s="239"/>
      <c r="JAO714" s="239"/>
      <c r="JAP714" s="239"/>
      <c r="JAQ714" s="239"/>
      <c r="JAR714" s="239"/>
      <c r="JAS714" s="239"/>
      <c r="JAT714" s="239"/>
      <c r="JAU714" s="239"/>
      <c r="JAV714" s="239"/>
      <c r="JAW714" s="239"/>
      <c r="JAX714" s="239"/>
      <c r="JAY714" s="239"/>
      <c r="JAZ714" s="239"/>
      <c r="JBA714" s="239"/>
      <c r="JBB714" s="239"/>
      <c r="JBC714" s="239"/>
      <c r="JBD714" s="239"/>
      <c r="JBE714" s="239"/>
      <c r="JBF714" s="239"/>
      <c r="JBG714" s="239"/>
      <c r="JBH714" s="239"/>
      <c r="JBI714" s="239"/>
      <c r="JBJ714" s="239"/>
      <c r="JBK714" s="239"/>
      <c r="JBL714" s="239"/>
      <c r="JBM714" s="239"/>
      <c r="JBN714" s="239"/>
      <c r="JBO714" s="239"/>
      <c r="JBP714" s="239"/>
      <c r="JBQ714" s="239"/>
      <c r="JBR714" s="239"/>
      <c r="JBS714" s="239"/>
      <c r="JBT714" s="239"/>
      <c r="JBU714" s="239"/>
      <c r="JBV714" s="239"/>
      <c r="JBW714" s="239"/>
      <c r="JBX714" s="239"/>
      <c r="JBY714" s="239"/>
      <c r="JBZ714" s="239"/>
      <c r="JCA714" s="239"/>
      <c r="JCB714" s="239"/>
      <c r="JCC714" s="239"/>
      <c r="JCD714" s="239"/>
      <c r="JCE714" s="239"/>
      <c r="JCF714" s="239"/>
      <c r="JCG714" s="239"/>
      <c r="JCH714" s="239"/>
      <c r="JCI714" s="239"/>
      <c r="JCJ714" s="239"/>
      <c r="JCK714" s="239"/>
      <c r="JCL714" s="239"/>
      <c r="JCM714" s="239"/>
      <c r="JCN714" s="239"/>
      <c r="JCO714" s="239"/>
      <c r="JCP714" s="239"/>
      <c r="JCQ714" s="239"/>
      <c r="JCR714" s="239"/>
      <c r="JCS714" s="239"/>
      <c r="JCT714" s="239"/>
      <c r="JCU714" s="239"/>
      <c r="JCV714" s="239"/>
      <c r="JCW714" s="239"/>
      <c r="JCX714" s="239"/>
      <c r="JCY714" s="239"/>
      <c r="JCZ714" s="239"/>
      <c r="JDA714" s="239"/>
      <c r="JDB714" s="239"/>
      <c r="JDC714" s="239"/>
      <c r="JDD714" s="239"/>
      <c r="JDE714" s="239"/>
      <c r="JDF714" s="239"/>
      <c r="JDG714" s="239"/>
      <c r="JDH714" s="239"/>
      <c r="JDI714" s="239"/>
      <c r="JDJ714" s="239"/>
      <c r="JDK714" s="239"/>
      <c r="JDL714" s="239"/>
      <c r="JDM714" s="239"/>
      <c r="JDN714" s="239"/>
      <c r="JDO714" s="239"/>
      <c r="JDP714" s="239"/>
      <c r="JDQ714" s="239"/>
      <c r="JDR714" s="239"/>
      <c r="JDS714" s="239"/>
      <c r="JDT714" s="239"/>
      <c r="JDU714" s="239"/>
      <c r="JDV714" s="239"/>
      <c r="JDW714" s="239"/>
      <c r="JDX714" s="239"/>
      <c r="JDY714" s="239"/>
      <c r="JDZ714" s="239"/>
      <c r="JEA714" s="239"/>
      <c r="JEB714" s="239"/>
      <c r="JEC714" s="239"/>
      <c r="JED714" s="239"/>
      <c r="JEE714" s="239"/>
      <c r="JEF714" s="239"/>
      <c r="JEG714" s="239"/>
      <c r="JEH714" s="239"/>
      <c r="JEI714" s="239"/>
      <c r="JEJ714" s="239"/>
      <c r="JEK714" s="239"/>
      <c r="JEL714" s="239"/>
      <c r="JEM714" s="239"/>
      <c r="JEN714" s="239"/>
      <c r="JEO714" s="239"/>
      <c r="JEP714" s="239"/>
      <c r="JEQ714" s="239"/>
      <c r="JER714" s="239"/>
      <c r="JES714" s="239"/>
      <c r="JET714" s="239"/>
      <c r="JEU714" s="239"/>
      <c r="JEV714" s="239"/>
      <c r="JEW714" s="239"/>
      <c r="JEX714" s="239"/>
      <c r="JEY714" s="239"/>
      <c r="JEZ714" s="239"/>
      <c r="JFA714" s="239"/>
      <c r="JFB714" s="239"/>
      <c r="JFC714" s="239"/>
      <c r="JFD714" s="239"/>
      <c r="JFE714" s="239"/>
      <c r="JFF714" s="239"/>
      <c r="JFG714" s="239"/>
      <c r="JFH714" s="239"/>
      <c r="JFI714" s="239"/>
      <c r="JFJ714" s="239"/>
      <c r="JFK714" s="239"/>
      <c r="JFL714" s="239"/>
      <c r="JFM714" s="239"/>
      <c r="JFN714" s="239"/>
      <c r="JFO714" s="239"/>
      <c r="JFP714" s="239"/>
      <c r="JFQ714" s="239"/>
      <c r="JFR714" s="239"/>
      <c r="JFS714" s="239"/>
      <c r="JFT714" s="239"/>
      <c r="JFU714" s="239"/>
      <c r="JFV714" s="239"/>
      <c r="JFW714" s="239"/>
      <c r="JFX714" s="239"/>
      <c r="JFY714" s="239"/>
      <c r="JFZ714" s="239"/>
      <c r="JGA714" s="239"/>
      <c r="JGB714" s="239"/>
      <c r="JGC714" s="239"/>
      <c r="JGD714" s="239"/>
      <c r="JGE714" s="239"/>
      <c r="JGF714" s="239"/>
      <c r="JGG714" s="239"/>
      <c r="JGH714" s="239"/>
      <c r="JGI714" s="239"/>
      <c r="JGJ714" s="239"/>
      <c r="JGK714" s="239"/>
      <c r="JGL714" s="239"/>
      <c r="JGM714" s="239"/>
      <c r="JGN714" s="239"/>
      <c r="JGO714" s="239"/>
      <c r="JGP714" s="239"/>
      <c r="JGQ714" s="239"/>
      <c r="JGR714" s="239"/>
      <c r="JGS714" s="239"/>
      <c r="JGT714" s="239"/>
      <c r="JGU714" s="239"/>
      <c r="JGV714" s="239"/>
      <c r="JGW714" s="239"/>
      <c r="JGX714" s="239"/>
      <c r="JGY714" s="239"/>
      <c r="JGZ714" s="239"/>
      <c r="JHA714" s="239"/>
      <c r="JHB714" s="239"/>
      <c r="JHC714" s="239"/>
      <c r="JHD714" s="239"/>
      <c r="JHE714" s="239"/>
      <c r="JHF714" s="239"/>
      <c r="JHG714" s="239"/>
      <c r="JHH714" s="239"/>
      <c r="JHI714" s="239"/>
      <c r="JHJ714" s="239"/>
      <c r="JHK714" s="239"/>
      <c r="JHL714" s="239"/>
      <c r="JHM714" s="239"/>
      <c r="JHN714" s="239"/>
      <c r="JHO714" s="239"/>
      <c r="JHP714" s="239"/>
      <c r="JHQ714" s="239"/>
      <c r="JHR714" s="239"/>
      <c r="JHS714" s="239"/>
      <c r="JHT714" s="239"/>
      <c r="JHU714" s="239"/>
      <c r="JHV714" s="239"/>
      <c r="JHW714" s="239"/>
      <c r="JHX714" s="239"/>
      <c r="JHY714" s="239"/>
      <c r="JHZ714" s="239"/>
      <c r="JIA714" s="239"/>
      <c r="JIB714" s="239"/>
      <c r="JIC714" s="239"/>
      <c r="JID714" s="239"/>
      <c r="JIE714" s="239"/>
      <c r="JIF714" s="239"/>
      <c r="JIG714" s="239"/>
      <c r="JIH714" s="239"/>
      <c r="JII714" s="239"/>
      <c r="JIJ714" s="239"/>
      <c r="JIK714" s="239"/>
      <c r="JIL714" s="239"/>
      <c r="JIM714" s="239"/>
      <c r="JIN714" s="239"/>
      <c r="JIO714" s="239"/>
      <c r="JIP714" s="239"/>
      <c r="JIQ714" s="239"/>
      <c r="JIR714" s="239"/>
      <c r="JIS714" s="239"/>
      <c r="JIT714" s="239"/>
      <c r="JIU714" s="239"/>
      <c r="JIV714" s="239"/>
      <c r="JIW714" s="239"/>
      <c r="JIX714" s="239"/>
      <c r="JIY714" s="239"/>
      <c r="JIZ714" s="239"/>
      <c r="JJA714" s="239"/>
      <c r="JJB714" s="239"/>
      <c r="JJC714" s="239"/>
      <c r="JJD714" s="239"/>
      <c r="JJE714" s="239"/>
      <c r="JJF714" s="239"/>
      <c r="JJG714" s="239"/>
      <c r="JJH714" s="239"/>
      <c r="JJI714" s="239"/>
      <c r="JJJ714" s="239"/>
      <c r="JJK714" s="239"/>
      <c r="JJL714" s="239"/>
      <c r="JJM714" s="239"/>
      <c r="JJN714" s="239"/>
      <c r="JJO714" s="239"/>
      <c r="JJP714" s="239"/>
      <c r="JJQ714" s="239"/>
      <c r="JJR714" s="239"/>
      <c r="JJS714" s="239"/>
      <c r="JJT714" s="239"/>
      <c r="JJU714" s="239"/>
      <c r="JJV714" s="239"/>
      <c r="JJW714" s="239"/>
      <c r="JJX714" s="239"/>
      <c r="JJY714" s="239"/>
      <c r="JJZ714" s="239"/>
      <c r="JKA714" s="239"/>
      <c r="JKB714" s="239"/>
      <c r="JKC714" s="239"/>
      <c r="JKD714" s="239"/>
      <c r="JKE714" s="239"/>
      <c r="JKF714" s="239"/>
      <c r="JKG714" s="239"/>
      <c r="JKH714" s="239"/>
      <c r="JKI714" s="239"/>
      <c r="JKJ714" s="239"/>
      <c r="JKK714" s="239"/>
      <c r="JKL714" s="239"/>
      <c r="JKM714" s="239"/>
      <c r="JKN714" s="239"/>
      <c r="JKO714" s="239"/>
      <c r="JKP714" s="239"/>
      <c r="JKQ714" s="239"/>
      <c r="JKR714" s="239"/>
      <c r="JKS714" s="239"/>
      <c r="JKT714" s="239"/>
      <c r="JKU714" s="239"/>
      <c r="JKV714" s="239"/>
      <c r="JKW714" s="239"/>
      <c r="JKX714" s="239"/>
      <c r="JKY714" s="239"/>
      <c r="JKZ714" s="239"/>
      <c r="JLA714" s="239"/>
      <c r="JLB714" s="239"/>
      <c r="JLC714" s="239"/>
      <c r="JLD714" s="239"/>
      <c r="JLE714" s="239"/>
      <c r="JLF714" s="239"/>
      <c r="JLG714" s="239"/>
      <c r="JLH714" s="239"/>
      <c r="JLI714" s="239"/>
      <c r="JLJ714" s="239"/>
      <c r="JLK714" s="239"/>
      <c r="JLL714" s="239"/>
      <c r="JLM714" s="239"/>
      <c r="JLN714" s="239"/>
      <c r="JLO714" s="239"/>
      <c r="JLP714" s="239"/>
      <c r="JLQ714" s="239"/>
      <c r="JLR714" s="239"/>
      <c r="JLS714" s="239"/>
      <c r="JLT714" s="239"/>
      <c r="JLU714" s="239"/>
      <c r="JLV714" s="239"/>
      <c r="JLW714" s="239"/>
      <c r="JLX714" s="239"/>
      <c r="JLY714" s="239"/>
      <c r="JLZ714" s="239"/>
      <c r="JMA714" s="239"/>
      <c r="JMB714" s="239"/>
      <c r="JMC714" s="239"/>
      <c r="JMD714" s="239"/>
      <c r="JME714" s="239"/>
      <c r="JMF714" s="239"/>
      <c r="JMG714" s="239"/>
      <c r="JMH714" s="239"/>
      <c r="JMI714" s="239"/>
      <c r="JMJ714" s="239"/>
      <c r="JMK714" s="239"/>
      <c r="JML714" s="239"/>
      <c r="JMM714" s="239"/>
      <c r="JMN714" s="239"/>
      <c r="JMO714" s="239"/>
      <c r="JMP714" s="239"/>
      <c r="JMQ714" s="239"/>
      <c r="JMR714" s="239"/>
      <c r="JMS714" s="239"/>
      <c r="JMT714" s="239"/>
      <c r="JMU714" s="239"/>
      <c r="JMV714" s="239"/>
      <c r="JMW714" s="239"/>
      <c r="JMX714" s="239"/>
      <c r="JMY714" s="239"/>
      <c r="JMZ714" s="239"/>
      <c r="JNA714" s="239"/>
      <c r="JNB714" s="239"/>
      <c r="JNC714" s="239"/>
      <c r="JND714" s="239"/>
      <c r="JNE714" s="239"/>
      <c r="JNF714" s="239"/>
      <c r="JNG714" s="239"/>
      <c r="JNH714" s="239"/>
      <c r="JNI714" s="239"/>
      <c r="JNJ714" s="239"/>
      <c r="JNK714" s="239"/>
      <c r="JNL714" s="239"/>
      <c r="JNM714" s="239"/>
      <c r="JNN714" s="239"/>
      <c r="JNO714" s="239"/>
      <c r="JNP714" s="239"/>
      <c r="JNQ714" s="239"/>
      <c r="JNR714" s="239"/>
      <c r="JNS714" s="239"/>
      <c r="JNT714" s="239"/>
      <c r="JNU714" s="239"/>
      <c r="JNV714" s="239"/>
      <c r="JNW714" s="239"/>
      <c r="JNX714" s="239"/>
      <c r="JNY714" s="239"/>
      <c r="JNZ714" s="239"/>
      <c r="JOA714" s="239"/>
      <c r="JOB714" s="239"/>
      <c r="JOC714" s="239"/>
      <c r="JOD714" s="239"/>
      <c r="JOE714" s="239"/>
      <c r="JOF714" s="239"/>
      <c r="JOG714" s="239"/>
      <c r="JOH714" s="239"/>
      <c r="JOI714" s="239"/>
      <c r="JOJ714" s="239"/>
      <c r="JOK714" s="239"/>
      <c r="JOL714" s="239"/>
      <c r="JOM714" s="239"/>
      <c r="JON714" s="239"/>
      <c r="JOO714" s="239"/>
      <c r="JOP714" s="239"/>
      <c r="JOQ714" s="239"/>
      <c r="JOR714" s="239"/>
      <c r="JOS714" s="239"/>
      <c r="JOT714" s="239"/>
      <c r="JOU714" s="239"/>
      <c r="JOV714" s="239"/>
      <c r="JOW714" s="239"/>
      <c r="JOX714" s="239"/>
      <c r="JOY714" s="239"/>
      <c r="JOZ714" s="239"/>
      <c r="JPA714" s="239"/>
      <c r="JPB714" s="239"/>
      <c r="JPC714" s="239"/>
      <c r="JPD714" s="239"/>
      <c r="JPE714" s="239"/>
      <c r="JPF714" s="239"/>
      <c r="JPG714" s="239"/>
      <c r="JPH714" s="239"/>
      <c r="JPI714" s="239"/>
      <c r="JPJ714" s="239"/>
      <c r="JPK714" s="239"/>
      <c r="JPL714" s="239"/>
      <c r="JPM714" s="239"/>
      <c r="JPN714" s="239"/>
      <c r="JPO714" s="239"/>
      <c r="JPP714" s="239"/>
      <c r="JPQ714" s="239"/>
      <c r="JPR714" s="239"/>
      <c r="JPS714" s="239"/>
      <c r="JPT714" s="239"/>
      <c r="JPU714" s="239"/>
      <c r="JPV714" s="239"/>
      <c r="JPW714" s="239"/>
      <c r="JPX714" s="239"/>
      <c r="JPY714" s="239"/>
      <c r="JPZ714" s="239"/>
      <c r="JQA714" s="239"/>
      <c r="JQB714" s="239"/>
      <c r="JQC714" s="239"/>
      <c r="JQD714" s="239"/>
      <c r="JQE714" s="239"/>
      <c r="JQF714" s="239"/>
      <c r="JQG714" s="239"/>
      <c r="JQH714" s="239"/>
      <c r="JQI714" s="239"/>
      <c r="JQJ714" s="239"/>
      <c r="JQK714" s="239"/>
      <c r="JQL714" s="239"/>
      <c r="JQM714" s="239"/>
      <c r="JQN714" s="239"/>
      <c r="JQO714" s="239"/>
      <c r="JQP714" s="239"/>
      <c r="JQQ714" s="239"/>
      <c r="JQR714" s="239"/>
      <c r="JQS714" s="239"/>
      <c r="JQT714" s="239"/>
      <c r="JQU714" s="239"/>
      <c r="JQV714" s="239"/>
      <c r="JQW714" s="239"/>
      <c r="JQX714" s="239"/>
      <c r="JQY714" s="239"/>
      <c r="JQZ714" s="239"/>
      <c r="JRA714" s="239"/>
      <c r="JRB714" s="239"/>
      <c r="JRC714" s="239"/>
      <c r="JRD714" s="239"/>
      <c r="JRE714" s="239"/>
      <c r="JRF714" s="239"/>
      <c r="JRG714" s="239"/>
      <c r="JRH714" s="239"/>
      <c r="JRI714" s="239"/>
      <c r="JRJ714" s="239"/>
      <c r="JRK714" s="239"/>
      <c r="JRL714" s="239"/>
      <c r="JRM714" s="239"/>
      <c r="JRN714" s="239"/>
      <c r="JRO714" s="239"/>
      <c r="JRP714" s="239"/>
      <c r="JRQ714" s="239"/>
      <c r="JRR714" s="239"/>
      <c r="JRS714" s="239"/>
      <c r="JRT714" s="239"/>
      <c r="JRU714" s="239"/>
      <c r="JRV714" s="239"/>
      <c r="JRW714" s="239"/>
      <c r="JRX714" s="239"/>
      <c r="JRY714" s="239"/>
      <c r="JRZ714" s="239"/>
      <c r="JSA714" s="239"/>
      <c r="JSB714" s="239"/>
      <c r="JSC714" s="239"/>
      <c r="JSD714" s="239"/>
      <c r="JSE714" s="239"/>
      <c r="JSF714" s="239"/>
      <c r="JSG714" s="239"/>
      <c r="JSH714" s="239"/>
      <c r="JSI714" s="239"/>
      <c r="JSJ714" s="239"/>
      <c r="JSK714" s="239"/>
      <c r="JSL714" s="239"/>
      <c r="JSM714" s="239"/>
      <c r="JSN714" s="239"/>
      <c r="JSO714" s="239"/>
      <c r="JSP714" s="239"/>
      <c r="JSQ714" s="239"/>
      <c r="JSR714" s="239"/>
      <c r="JSS714" s="239"/>
      <c r="JST714" s="239"/>
      <c r="JSU714" s="239"/>
      <c r="JSV714" s="239"/>
      <c r="JSW714" s="239"/>
      <c r="JSX714" s="239"/>
      <c r="JSY714" s="239"/>
      <c r="JSZ714" s="239"/>
      <c r="JTA714" s="239"/>
      <c r="JTB714" s="239"/>
      <c r="JTC714" s="239"/>
      <c r="JTD714" s="239"/>
      <c r="JTE714" s="239"/>
      <c r="JTF714" s="239"/>
      <c r="JTG714" s="239"/>
      <c r="JTH714" s="239"/>
      <c r="JTI714" s="239"/>
      <c r="JTJ714" s="239"/>
      <c r="JTK714" s="239"/>
      <c r="JTL714" s="239"/>
      <c r="JTM714" s="239"/>
      <c r="JTN714" s="239"/>
      <c r="JTO714" s="239"/>
      <c r="JTP714" s="239"/>
      <c r="JTQ714" s="239"/>
      <c r="JTR714" s="239"/>
      <c r="JTS714" s="239"/>
      <c r="JTT714" s="239"/>
      <c r="JTU714" s="239"/>
      <c r="JTV714" s="239"/>
      <c r="JTW714" s="239"/>
      <c r="JTX714" s="239"/>
      <c r="JTY714" s="239"/>
      <c r="JTZ714" s="239"/>
      <c r="JUA714" s="239"/>
      <c r="JUB714" s="239"/>
      <c r="JUC714" s="239"/>
      <c r="JUD714" s="239"/>
      <c r="JUE714" s="239"/>
      <c r="JUF714" s="239"/>
      <c r="JUG714" s="239"/>
      <c r="JUH714" s="239"/>
      <c r="JUI714" s="239"/>
      <c r="JUJ714" s="239"/>
      <c r="JUK714" s="239"/>
      <c r="JUL714" s="239"/>
      <c r="JUM714" s="239"/>
      <c r="JUN714" s="239"/>
      <c r="JUO714" s="239"/>
      <c r="JUP714" s="239"/>
      <c r="JUQ714" s="239"/>
      <c r="JUR714" s="239"/>
      <c r="JUS714" s="239"/>
      <c r="JUT714" s="239"/>
      <c r="JUU714" s="239"/>
      <c r="JUV714" s="239"/>
      <c r="JUW714" s="239"/>
      <c r="JUX714" s="239"/>
      <c r="JUY714" s="239"/>
      <c r="JUZ714" s="239"/>
      <c r="JVA714" s="239"/>
      <c r="JVB714" s="239"/>
      <c r="JVC714" s="239"/>
      <c r="JVD714" s="239"/>
      <c r="JVE714" s="239"/>
      <c r="JVF714" s="239"/>
      <c r="JVG714" s="239"/>
      <c r="JVH714" s="239"/>
      <c r="JVI714" s="239"/>
      <c r="JVJ714" s="239"/>
      <c r="JVK714" s="239"/>
      <c r="JVL714" s="239"/>
      <c r="JVM714" s="239"/>
      <c r="JVN714" s="239"/>
      <c r="JVO714" s="239"/>
      <c r="JVP714" s="239"/>
      <c r="JVQ714" s="239"/>
      <c r="JVR714" s="239"/>
      <c r="JVS714" s="239"/>
      <c r="JVT714" s="239"/>
      <c r="JVU714" s="239"/>
      <c r="JVV714" s="239"/>
      <c r="JVW714" s="239"/>
      <c r="JVX714" s="239"/>
      <c r="JVY714" s="239"/>
      <c r="JVZ714" s="239"/>
      <c r="JWA714" s="239"/>
      <c r="JWB714" s="239"/>
      <c r="JWC714" s="239"/>
      <c r="JWD714" s="239"/>
      <c r="JWE714" s="239"/>
      <c r="JWF714" s="239"/>
      <c r="JWG714" s="239"/>
      <c r="JWH714" s="239"/>
      <c r="JWI714" s="239"/>
      <c r="JWJ714" s="239"/>
      <c r="JWK714" s="239"/>
      <c r="JWL714" s="239"/>
      <c r="JWM714" s="239"/>
      <c r="JWN714" s="239"/>
      <c r="JWO714" s="239"/>
      <c r="JWP714" s="239"/>
      <c r="JWQ714" s="239"/>
      <c r="JWR714" s="239"/>
      <c r="JWS714" s="239"/>
      <c r="JWT714" s="239"/>
      <c r="JWU714" s="239"/>
      <c r="JWV714" s="239"/>
      <c r="JWW714" s="239"/>
      <c r="JWX714" s="239"/>
      <c r="JWY714" s="239"/>
      <c r="JWZ714" s="239"/>
      <c r="JXA714" s="239"/>
      <c r="JXB714" s="239"/>
      <c r="JXC714" s="239"/>
      <c r="JXD714" s="239"/>
      <c r="JXE714" s="239"/>
      <c r="JXF714" s="239"/>
      <c r="JXG714" s="239"/>
      <c r="JXH714" s="239"/>
      <c r="JXI714" s="239"/>
      <c r="JXJ714" s="239"/>
      <c r="JXK714" s="239"/>
      <c r="JXL714" s="239"/>
      <c r="JXM714" s="239"/>
      <c r="JXN714" s="239"/>
      <c r="JXO714" s="239"/>
      <c r="JXP714" s="239"/>
      <c r="JXQ714" s="239"/>
      <c r="JXR714" s="239"/>
      <c r="JXS714" s="239"/>
      <c r="JXT714" s="239"/>
      <c r="JXU714" s="239"/>
      <c r="JXV714" s="239"/>
      <c r="JXW714" s="239"/>
      <c r="JXX714" s="239"/>
      <c r="JXY714" s="239"/>
      <c r="JXZ714" s="239"/>
      <c r="JYA714" s="239"/>
      <c r="JYB714" s="239"/>
      <c r="JYC714" s="239"/>
      <c r="JYD714" s="239"/>
      <c r="JYE714" s="239"/>
      <c r="JYF714" s="239"/>
      <c r="JYG714" s="239"/>
      <c r="JYH714" s="239"/>
      <c r="JYI714" s="239"/>
      <c r="JYJ714" s="239"/>
      <c r="JYK714" s="239"/>
      <c r="JYL714" s="239"/>
      <c r="JYM714" s="239"/>
      <c r="JYN714" s="239"/>
      <c r="JYO714" s="239"/>
      <c r="JYP714" s="239"/>
      <c r="JYQ714" s="239"/>
      <c r="JYR714" s="239"/>
      <c r="JYS714" s="239"/>
      <c r="JYT714" s="239"/>
      <c r="JYU714" s="239"/>
      <c r="JYV714" s="239"/>
      <c r="JYW714" s="239"/>
      <c r="JYX714" s="239"/>
      <c r="JYY714" s="239"/>
      <c r="JYZ714" s="239"/>
      <c r="JZA714" s="239"/>
      <c r="JZB714" s="239"/>
      <c r="JZC714" s="239"/>
      <c r="JZD714" s="239"/>
      <c r="JZE714" s="239"/>
      <c r="JZF714" s="239"/>
      <c r="JZG714" s="239"/>
      <c r="JZH714" s="239"/>
      <c r="JZI714" s="239"/>
      <c r="JZJ714" s="239"/>
      <c r="JZK714" s="239"/>
      <c r="JZL714" s="239"/>
      <c r="JZM714" s="239"/>
      <c r="JZN714" s="239"/>
      <c r="JZO714" s="239"/>
      <c r="JZP714" s="239"/>
      <c r="JZQ714" s="239"/>
      <c r="JZR714" s="239"/>
      <c r="JZS714" s="239"/>
      <c r="JZT714" s="239"/>
      <c r="JZU714" s="239"/>
      <c r="JZV714" s="239"/>
      <c r="JZW714" s="239"/>
      <c r="JZX714" s="239"/>
      <c r="JZY714" s="239"/>
      <c r="JZZ714" s="239"/>
      <c r="KAA714" s="239"/>
      <c r="KAB714" s="239"/>
      <c r="KAC714" s="239"/>
      <c r="KAD714" s="239"/>
      <c r="KAE714" s="239"/>
      <c r="KAF714" s="239"/>
      <c r="KAG714" s="239"/>
      <c r="KAH714" s="239"/>
      <c r="KAI714" s="239"/>
      <c r="KAJ714" s="239"/>
      <c r="KAK714" s="239"/>
      <c r="KAL714" s="239"/>
      <c r="KAM714" s="239"/>
      <c r="KAN714" s="239"/>
      <c r="KAO714" s="239"/>
      <c r="KAP714" s="239"/>
      <c r="KAQ714" s="239"/>
      <c r="KAR714" s="239"/>
      <c r="KAS714" s="239"/>
      <c r="KAT714" s="239"/>
      <c r="KAU714" s="239"/>
      <c r="KAV714" s="239"/>
      <c r="KAW714" s="239"/>
      <c r="KAX714" s="239"/>
      <c r="KAY714" s="239"/>
      <c r="KAZ714" s="239"/>
      <c r="KBA714" s="239"/>
      <c r="KBB714" s="239"/>
      <c r="KBC714" s="239"/>
      <c r="KBD714" s="239"/>
      <c r="KBE714" s="239"/>
      <c r="KBF714" s="239"/>
      <c r="KBG714" s="239"/>
      <c r="KBH714" s="239"/>
      <c r="KBI714" s="239"/>
      <c r="KBJ714" s="239"/>
      <c r="KBK714" s="239"/>
      <c r="KBL714" s="239"/>
      <c r="KBM714" s="239"/>
      <c r="KBN714" s="239"/>
      <c r="KBO714" s="239"/>
      <c r="KBP714" s="239"/>
      <c r="KBQ714" s="239"/>
      <c r="KBR714" s="239"/>
      <c r="KBS714" s="239"/>
      <c r="KBT714" s="239"/>
      <c r="KBU714" s="239"/>
      <c r="KBV714" s="239"/>
      <c r="KBW714" s="239"/>
      <c r="KBX714" s="239"/>
      <c r="KBY714" s="239"/>
      <c r="KBZ714" s="239"/>
      <c r="KCA714" s="239"/>
      <c r="KCB714" s="239"/>
      <c r="KCC714" s="239"/>
      <c r="KCD714" s="239"/>
      <c r="KCE714" s="239"/>
      <c r="KCF714" s="239"/>
      <c r="KCG714" s="239"/>
      <c r="KCH714" s="239"/>
      <c r="KCI714" s="239"/>
      <c r="KCJ714" s="239"/>
      <c r="KCK714" s="239"/>
      <c r="KCL714" s="239"/>
      <c r="KCM714" s="239"/>
      <c r="KCN714" s="239"/>
      <c r="KCO714" s="239"/>
      <c r="KCP714" s="239"/>
      <c r="KCQ714" s="239"/>
      <c r="KCR714" s="239"/>
      <c r="KCS714" s="239"/>
      <c r="KCT714" s="239"/>
      <c r="KCU714" s="239"/>
      <c r="KCV714" s="239"/>
      <c r="KCW714" s="239"/>
      <c r="KCX714" s="239"/>
      <c r="KCY714" s="239"/>
      <c r="KCZ714" s="239"/>
      <c r="KDA714" s="239"/>
      <c r="KDB714" s="239"/>
      <c r="KDC714" s="239"/>
      <c r="KDD714" s="239"/>
      <c r="KDE714" s="239"/>
      <c r="KDF714" s="239"/>
      <c r="KDG714" s="239"/>
      <c r="KDH714" s="239"/>
      <c r="KDI714" s="239"/>
      <c r="KDJ714" s="239"/>
      <c r="KDK714" s="239"/>
      <c r="KDL714" s="239"/>
      <c r="KDM714" s="239"/>
      <c r="KDN714" s="239"/>
      <c r="KDO714" s="239"/>
      <c r="KDP714" s="239"/>
      <c r="KDQ714" s="239"/>
      <c r="KDR714" s="239"/>
      <c r="KDS714" s="239"/>
      <c r="KDT714" s="239"/>
      <c r="KDU714" s="239"/>
      <c r="KDV714" s="239"/>
      <c r="KDW714" s="239"/>
      <c r="KDX714" s="239"/>
      <c r="KDY714" s="239"/>
      <c r="KDZ714" s="239"/>
      <c r="KEA714" s="239"/>
      <c r="KEB714" s="239"/>
      <c r="KEC714" s="239"/>
      <c r="KED714" s="239"/>
      <c r="KEE714" s="239"/>
      <c r="KEF714" s="239"/>
      <c r="KEG714" s="239"/>
      <c r="KEH714" s="239"/>
      <c r="KEI714" s="239"/>
      <c r="KEJ714" s="239"/>
      <c r="KEK714" s="239"/>
      <c r="KEL714" s="239"/>
      <c r="KEM714" s="239"/>
      <c r="KEN714" s="239"/>
      <c r="KEO714" s="239"/>
      <c r="KEP714" s="239"/>
      <c r="KEQ714" s="239"/>
      <c r="KER714" s="239"/>
      <c r="KES714" s="239"/>
      <c r="KET714" s="239"/>
      <c r="KEU714" s="239"/>
      <c r="KEV714" s="239"/>
      <c r="KEW714" s="239"/>
      <c r="KEX714" s="239"/>
      <c r="KEY714" s="239"/>
      <c r="KEZ714" s="239"/>
      <c r="KFA714" s="239"/>
      <c r="KFB714" s="239"/>
      <c r="KFC714" s="239"/>
      <c r="KFD714" s="239"/>
      <c r="KFE714" s="239"/>
      <c r="KFF714" s="239"/>
      <c r="KFG714" s="239"/>
      <c r="KFH714" s="239"/>
      <c r="KFI714" s="239"/>
      <c r="KFJ714" s="239"/>
      <c r="KFK714" s="239"/>
      <c r="KFL714" s="239"/>
      <c r="KFM714" s="239"/>
      <c r="KFN714" s="239"/>
      <c r="KFO714" s="239"/>
      <c r="KFP714" s="239"/>
      <c r="KFQ714" s="239"/>
      <c r="KFR714" s="239"/>
      <c r="KFS714" s="239"/>
      <c r="KFT714" s="239"/>
      <c r="KFU714" s="239"/>
      <c r="KFV714" s="239"/>
      <c r="KFW714" s="239"/>
      <c r="KFX714" s="239"/>
      <c r="KFY714" s="239"/>
      <c r="KFZ714" s="239"/>
      <c r="KGA714" s="239"/>
      <c r="KGB714" s="239"/>
      <c r="KGC714" s="239"/>
      <c r="KGD714" s="239"/>
      <c r="KGE714" s="239"/>
      <c r="KGF714" s="239"/>
      <c r="KGG714" s="239"/>
      <c r="KGH714" s="239"/>
      <c r="KGI714" s="239"/>
      <c r="KGJ714" s="239"/>
      <c r="KGK714" s="239"/>
      <c r="KGL714" s="239"/>
      <c r="KGM714" s="239"/>
      <c r="KGN714" s="239"/>
      <c r="KGO714" s="239"/>
      <c r="KGP714" s="239"/>
      <c r="KGQ714" s="239"/>
      <c r="KGR714" s="239"/>
      <c r="KGS714" s="239"/>
      <c r="KGT714" s="239"/>
      <c r="KGU714" s="239"/>
      <c r="KGV714" s="239"/>
      <c r="KGW714" s="239"/>
      <c r="KGX714" s="239"/>
      <c r="KGY714" s="239"/>
      <c r="KGZ714" s="239"/>
      <c r="KHA714" s="239"/>
      <c r="KHB714" s="239"/>
      <c r="KHC714" s="239"/>
      <c r="KHD714" s="239"/>
      <c r="KHE714" s="239"/>
      <c r="KHF714" s="239"/>
      <c r="KHG714" s="239"/>
      <c r="KHH714" s="239"/>
      <c r="KHI714" s="239"/>
      <c r="KHJ714" s="239"/>
      <c r="KHK714" s="239"/>
      <c r="KHL714" s="239"/>
      <c r="KHM714" s="239"/>
      <c r="KHN714" s="239"/>
      <c r="KHO714" s="239"/>
      <c r="KHP714" s="239"/>
      <c r="KHQ714" s="239"/>
      <c r="KHR714" s="239"/>
      <c r="KHS714" s="239"/>
      <c r="KHT714" s="239"/>
      <c r="KHU714" s="239"/>
      <c r="KHV714" s="239"/>
      <c r="KHW714" s="239"/>
      <c r="KHX714" s="239"/>
      <c r="KHY714" s="239"/>
      <c r="KHZ714" s="239"/>
      <c r="KIA714" s="239"/>
      <c r="KIB714" s="239"/>
      <c r="KIC714" s="239"/>
      <c r="KID714" s="239"/>
      <c r="KIE714" s="239"/>
      <c r="KIF714" s="239"/>
      <c r="KIG714" s="239"/>
      <c r="KIH714" s="239"/>
      <c r="KII714" s="239"/>
      <c r="KIJ714" s="239"/>
      <c r="KIK714" s="239"/>
      <c r="KIL714" s="239"/>
      <c r="KIM714" s="239"/>
      <c r="KIN714" s="239"/>
      <c r="KIO714" s="239"/>
      <c r="KIP714" s="239"/>
      <c r="KIQ714" s="239"/>
      <c r="KIR714" s="239"/>
      <c r="KIS714" s="239"/>
      <c r="KIT714" s="239"/>
      <c r="KIU714" s="239"/>
      <c r="KIV714" s="239"/>
      <c r="KIW714" s="239"/>
      <c r="KIX714" s="239"/>
      <c r="KIY714" s="239"/>
      <c r="KIZ714" s="239"/>
      <c r="KJA714" s="239"/>
      <c r="KJB714" s="239"/>
      <c r="KJC714" s="239"/>
      <c r="KJD714" s="239"/>
      <c r="KJE714" s="239"/>
      <c r="KJF714" s="239"/>
      <c r="KJG714" s="239"/>
      <c r="KJH714" s="239"/>
      <c r="KJI714" s="239"/>
      <c r="KJJ714" s="239"/>
      <c r="KJK714" s="239"/>
      <c r="KJL714" s="239"/>
      <c r="KJM714" s="239"/>
      <c r="KJN714" s="239"/>
      <c r="KJO714" s="239"/>
      <c r="KJP714" s="239"/>
      <c r="KJQ714" s="239"/>
      <c r="KJR714" s="239"/>
      <c r="KJS714" s="239"/>
      <c r="KJT714" s="239"/>
      <c r="KJU714" s="239"/>
      <c r="KJV714" s="239"/>
      <c r="KJW714" s="239"/>
      <c r="KJX714" s="239"/>
      <c r="KJY714" s="239"/>
      <c r="KJZ714" s="239"/>
      <c r="KKA714" s="239"/>
      <c r="KKB714" s="239"/>
      <c r="KKC714" s="239"/>
      <c r="KKD714" s="239"/>
      <c r="KKE714" s="239"/>
      <c r="KKF714" s="239"/>
      <c r="KKG714" s="239"/>
      <c r="KKH714" s="239"/>
      <c r="KKI714" s="239"/>
      <c r="KKJ714" s="239"/>
      <c r="KKK714" s="239"/>
      <c r="KKL714" s="239"/>
      <c r="KKM714" s="239"/>
      <c r="KKN714" s="239"/>
      <c r="KKO714" s="239"/>
      <c r="KKP714" s="239"/>
      <c r="KKQ714" s="239"/>
      <c r="KKR714" s="239"/>
      <c r="KKS714" s="239"/>
      <c r="KKT714" s="239"/>
      <c r="KKU714" s="239"/>
      <c r="KKV714" s="239"/>
      <c r="KKW714" s="239"/>
      <c r="KKX714" s="239"/>
      <c r="KKY714" s="239"/>
      <c r="KKZ714" s="239"/>
      <c r="KLA714" s="239"/>
      <c r="KLB714" s="239"/>
      <c r="KLC714" s="239"/>
      <c r="KLD714" s="239"/>
      <c r="KLE714" s="239"/>
      <c r="KLF714" s="239"/>
      <c r="KLG714" s="239"/>
      <c r="KLH714" s="239"/>
      <c r="KLI714" s="239"/>
      <c r="KLJ714" s="239"/>
      <c r="KLK714" s="239"/>
      <c r="KLL714" s="239"/>
      <c r="KLM714" s="239"/>
      <c r="KLN714" s="239"/>
      <c r="KLO714" s="239"/>
      <c r="KLP714" s="239"/>
      <c r="KLQ714" s="239"/>
      <c r="KLR714" s="239"/>
      <c r="KLS714" s="239"/>
      <c r="KLT714" s="239"/>
      <c r="KLU714" s="239"/>
      <c r="KLV714" s="239"/>
      <c r="KLW714" s="239"/>
      <c r="KLX714" s="239"/>
      <c r="KLY714" s="239"/>
      <c r="KLZ714" s="239"/>
      <c r="KMA714" s="239"/>
      <c r="KMB714" s="239"/>
      <c r="KMC714" s="239"/>
      <c r="KMD714" s="239"/>
      <c r="KME714" s="239"/>
      <c r="KMF714" s="239"/>
      <c r="KMG714" s="239"/>
      <c r="KMH714" s="239"/>
      <c r="KMI714" s="239"/>
      <c r="KMJ714" s="239"/>
      <c r="KMK714" s="239"/>
      <c r="KML714" s="239"/>
      <c r="KMM714" s="239"/>
      <c r="KMN714" s="239"/>
      <c r="KMO714" s="239"/>
      <c r="KMP714" s="239"/>
      <c r="KMQ714" s="239"/>
      <c r="KMR714" s="239"/>
      <c r="KMS714" s="239"/>
      <c r="KMT714" s="239"/>
      <c r="KMU714" s="239"/>
      <c r="KMV714" s="239"/>
      <c r="KMW714" s="239"/>
      <c r="KMX714" s="239"/>
      <c r="KMY714" s="239"/>
      <c r="KMZ714" s="239"/>
      <c r="KNA714" s="239"/>
      <c r="KNB714" s="239"/>
      <c r="KNC714" s="239"/>
      <c r="KND714" s="239"/>
      <c r="KNE714" s="239"/>
      <c r="KNF714" s="239"/>
      <c r="KNG714" s="239"/>
      <c r="KNH714" s="239"/>
      <c r="KNI714" s="239"/>
      <c r="KNJ714" s="239"/>
      <c r="KNK714" s="239"/>
      <c r="KNL714" s="239"/>
      <c r="KNM714" s="239"/>
      <c r="KNN714" s="239"/>
      <c r="KNO714" s="239"/>
      <c r="KNP714" s="239"/>
      <c r="KNQ714" s="239"/>
      <c r="KNR714" s="239"/>
      <c r="KNS714" s="239"/>
      <c r="KNT714" s="239"/>
      <c r="KNU714" s="239"/>
      <c r="KNV714" s="239"/>
      <c r="KNW714" s="239"/>
      <c r="KNX714" s="239"/>
      <c r="KNY714" s="239"/>
      <c r="KNZ714" s="239"/>
      <c r="KOA714" s="239"/>
      <c r="KOB714" s="239"/>
      <c r="KOC714" s="239"/>
      <c r="KOD714" s="239"/>
      <c r="KOE714" s="239"/>
      <c r="KOF714" s="239"/>
      <c r="KOG714" s="239"/>
      <c r="KOH714" s="239"/>
      <c r="KOI714" s="239"/>
      <c r="KOJ714" s="239"/>
      <c r="KOK714" s="239"/>
      <c r="KOL714" s="239"/>
      <c r="KOM714" s="239"/>
      <c r="KON714" s="239"/>
      <c r="KOO714" s="239"/>
      <c r="KOP714" s="239"/>
      <c r="KOQ714" s="239"/>
      <c r="KOR714" s="239"/>
      <c r="KOS714" s="239"/>
      <c r="KOT714" s="239"/>
      <c r="KOU714" s="239"/>
      <c r="KOV714" s="239"/>
      <c r="KOW714" s="239"/>
      <c r="KOX714" s="239"/>
      <c r="KOY714" s="239"/>
      <c r="KOZ714" s="239"/>
      <c r="KPA714" s="239"/>
      <c r="KPB714" s="239"/>
      <c r="KPC714" s="239"/>
      <c r="KPD714" s="239"/>
      <c r="KPE714" s="239"/>
      <c r="KPF714" s="239"/>
      <c r="KPG714" s="239"/>
      <c r="KPH714" s="239"/>
      <c r="KPI714" s="239"/>
      <c r="KPJ714" s="239"/>
      <c r="KPK714" s="239"/>
      <c r="KPL714" s="239"/>
      <c r="KPM714" s="239"/>
      <c r="KPN714" s="239"/>
      <c r="KPO714" s="239"/>
      <c r="KPP714" s="239"/>
      <c r="KPQ714" s="239"/>
      <c r="KPR714" s="239"/>
      <c r="KPS714" s="239"/>
      <c r="KPT714" s="239"/>
      <c r="KPU714" s="239"/>
      <c r="KPV714" s="239"/>
      <c r="KPW714" s="239"/>
      <c r="KPX714" s="239"/>
      <c r="KPY714" s="239"/>
      <c r="KPZ714" s="239"/>
      <c r="KQA714" s="239"/>
      <c r="KQB714" s="239"/>
      <c r="KQC714" s="239"/>
      <c r="KQD714" s="239"/>
      <c r="KQE714" s="239"/>
      <c r="KQF714" s="239"/>
      <c r="KQG714" s="239"/>
      <c r="KQH714" s="239"/>
      <c r="KQI714" s="239"/>
      <c r="KQJ714" s="239"/>
      <c r="KQK714" s="239"/>
      <c r="KQL714" s="239"/>
      <c r="KQM714" s="239"/>
      <c r="KQN714" s="239"/>
      <c r="KQO714" s="239"/>
      <c r="KQP714" s="239"/>
      <c r="KQQ714" s="239"/>
      <c r="KQR714" s="239"/>
      <c r="KQS714" s="239"/>
      <c r="KQT714" s="239"/>
      <c r="KQU714" s="239"/>
      <c r="KQV714" s="239"/>
      <c r="KQW714" s="239"/>
      <c r="KQX714" s="239"/>
      <c r="KQY714" s="239"/>
      <c r="KQZ714" s="239"/>
      <c r="KRA714" s="239"/>
      <c r="KRB714" s="239"/>
      <c r="KRC714" s="239"/>
      <c r="KRD714" s="239"/>
      <c r="KRE714" s="239"/>
      <c r="KRF714" s="239"/>
      <c r="KRG714" s="239"/>
      <c r="KRH714" s="239"/>
      <c r="KRI714" s="239"/>
      <c r="KRJ714" s="239"/>
      <c r="KRK714" s="239"/>
      <c r="KRL714" s="239"/>
      <c r="KRM714" s="239"/>
      <c r="KRN714" s="239"/>
      <c r="KRO714" s="239"/>
      <c r="KRP714" s="239"/>
      <c r="KRQ714" s="239"/>
      <c r="KRR714" s="239"/>
      <c r="KRS714" s="239"/>
      <c r="KRT714" s="239"/>
      <c r="KRU714" s="239"/>
      <c r="KRV714" s="239"/>
      <c r="KRW714" s="239"/>
      <c r="KRX714" s="239"/>
      <c r="KRY714" s="239"/>
      <c r="KRZ714" s="239"/>
      <c r="KSA714" s="239"/>
      <c r="KSB714" s="239"/>
      <c r="KSC714" s="239"/>
      <c r="KSD714" s="239"/>
      <c r="KSE714" s="239"/>
      <c r="KSF714" s="239"/>
      <c r="KSG714" s="239"/>
      <c r="KSH714" s="239"/>
      <c r="KSI714" s="239"/>
      <c r="KSJ714" s="239"/>
      <c r="KSK714" s="239"/>
      <c r="KSL714" s="239"/>
      <c r="KSM714" s="239"/>
      <c r="KSN714" s="239"/>
      <c r="KSO714" s="239"/>
      <c r="KSP714" s="239"/>
      <c r="KSQ714" s="239"/>
      <c r="KSR714" s="239"/>
      <c r="KSS714" s="239"/>
      <c r="KST714" s="239"/>
      <c r="KSU714" s="239"/>
      <c r="KSV714" s="239"/>
      <c r="KSW714" s="239"/>
      <c r="KSX714" s="239"/>
      <c r="KSY714" s="239"/>
      <c r="KSZ714" s="239"/>
      <c r="KTA714" s="239"/>
      <c r="KTB714" s="239"/>
      <c r="KTC714" s="239"/>
      <c r="KTD714" s="239"/>
      <c r="KTE714" s="239"/>
      <c r="KTF714" s="239"/>
      <c r="KTG714" s="239"/>
      <c r="KTH714" s="239"/>
      <c r="KTI714" s="239"/>
      <c r="KTJ714" s="239"/>
      <c r="KTK714" s="239"/>
      <c r="KTL714" s="239"/>
      <c r="KTM714" s="239"/>
      <c r="KTN714" s="239"/>
      <c r="KTO714" s="239"/>
      <c r="KTP714" s="239"/>
      <c r="KTQ714" s="239"/>
      <c r="KTR714" s="239"/>
      <c r="KTS714" s="239"/>
      <c r="KTT714" s="239"/>
      <c r="KTU714" s="239"/>
      <c r="KTV714" s="239"/>
      <c r="KTW714" s="239"/>
      <c r="KTX714" s="239"/>
      <c r="KTY714" s="239"/>
      <c r="KTZ714" s="239"/>
      <c r="KUA714" s="239"/>
      <c r="KUB714" s="239"/>
      <c r="KUC714" s="239"/>
      <c r="KUD714" s="239"/>
      <c r="KUE714" s="239"/>
      <c r="KUF714" s="239"/>
      <c r="KUG714" s="239"/>
      <c r="KUH714" s="239"/>
      <c r="KUI714" s="239"/>
      <c r="KUJ714" s="239"/>
      <c r="KUK714" s="239"/>
      <c r="KUL714" s="239"/>
      <c r="KUM714" s="239"/>
      <c r="KUN714" s="239"/>
      <c r="KUO714" s="239"/>
      <c r="KUP714" s="239"/>
      <c r="KUQ714" s="239"/>
      <c r="KUR714" s="239"/>
      <c r="KUS714" s="239"/>
      <c r="KUT714" s="239"/>
      <c r="KUU714" s="239"/>
      <c r="KUV714" s="239"/>
      <c r="KUW714" s="239"/>
      <c r="KUX714" s="239"/>
      <c r="KUY714" s="239"/>
      <c r="KUZ714" s="239"/>
      <c r="KVA714" s="239"/>
      <c r="KVB714" s="239"/>
      <c r="KVC714" s="239"/>
      <c r="KVD714" s="239"/>
      <c r="KVE714" s="239"/>
      <c r="KVF714" s="239"/>
      <c r="KVG714" s="239"/>
      <c r="KVH714" s="239"/>
      <c r="KVI714" s="239"/>
      <c r="KVJ714" s="239"/>
      <c r="KVK714" s="239"/>
      <c r="KVL714" s="239"/>
      <c r="KVM714" s="239"/>
      <c r="KVN714" s="239"/>
      <c r="KVO714" s="239"/>
      <c r="KVP714" s="239"/>
      <c r="KVQ714" s="239"/>
      <c r="KVR714" s="239"/>
      <c r="KVS714" s="239"/>
      <c r="KVT714" s="239"/>
      <c r="KVU714" s="239"/>
      <c r="KVV714" s="239"/>
      <c r="KVW714" s="239"/>
      <c r="KVX714" s="239"/>
      <c r="KVY714" s="239"/>
      <c r="KVZ714" s="239"/>
      <c r="KWA714" s="239"/>
      <c r="KWB714" s="239"/>
      <c r="KWC714" s="239"/>
      <c r="KWD714" s="239"/>
      <c r="KWE714" s="239"/>
      <c r="KWF714" s="239"/>
      <c r="KWG714" s="239"/>
      <c r="KWH714" s="239"/>
      <c r="KWI714" s="239"/>
      <c r="KWJ714" s="239"/>
      <c r="KWK714" s="239"/>
      <c r="KWL714" s="239"/>
      <c r="KWM714" s="239"/>
      <c r="KWN714" s="239"/>
      <c r="KWO714" s="239"/>
      <c r="KWP714" s="239"/>
      <c r="KWQ714" s="239"/>
      <c r="KWR714" s="239"/>
      <c r="KWS714" s="239"/>
      <c r="KWT714" s="239"/>
      <c r="KWU714" s="239"/>
      <c r="KWV714" s="239"/>
      <c r="KWW714" s="239"/>
      <c r="KWX714" s="239"/>
      <c r="KWY714" s="239"/>
      <c r="KWZ714" s="239"/>
      <c r="KXA714" s="239"/>
      <c r="KXB714" s="239"/>
      <c r="KXC714" s="239"/>
      <c r="KXD714" s="239"/>
      <c r="KXE714" s="239"/>
      <c r="KXF714" s="239"/>
      <c r="KXG714" s="239"/>
      <c r="KXH714" s="239"/>
      <c r="KXI714" s="239"/>
      <c r="KXJ714" s="239"/>
      <c r="KXK714" s="239"/>
      <c r="KXL714" s="239"/>
      <c r="KXM714" s="239"/>
      <c r="KXN714" s="239"/>
      <c r="KXO714" s="239"/>
      <c r="KXP714" s="239"/>
      <c r="KXQ714" s="239"/>
      <c r="KXR714" s="239"/>
      <c r="KXS714" s="239"/>
      <c r="KXT714" s="239"/>
      <c r="KXU714" s="239"/>
      <c r="KXV714" s="239"/>
      <c r="KXW714" s="239"/>
      <c r="KXX714" s="239"/>
      <c r="KXY714" s="239"/>
      <c r="KXZ714" s="239"/>
      <c r="KYA714" s="239"/>
      <c r="KYB714" s="239"/>
      <c r="KYC714" s="239"/>
      <c r="KYD714" s="239"/>
      <c r="KYE714" s="239"/>
      <c r="KYF714" s="239"/>
      <c r="KYG714" s="239"/>
      <c r="KYH714" s="239"/>
      <c r="KYI714" s="239"/>
      <c r="KYJ714" s="239"/>
      <c r="KYK714" s="239"/>
      <c r="KYL714" s="239"/>
      <c r="KYM714" s="239"/>
      <c r="KYN714" s="239"/>
      <c r="KYO714" s="239"/>
      <c r="KYP714" s="239"/>
      <c r="KYQ714" s="239"/>
      <c r="KYR714" s="239"/>
      <c r="KYS714" s="239"/>
      <c r="KYT714" s="239"/>
      <c r="KYU714" s="239"/>
      <c r="KYV714" s="239"/>
      <c r="KYW714" s="239"/>
      <c r="KYX714" s="239"/>
      <c r="KYY714" s="239"/>
      <c r="KYZ714" s="239"/>
      <c r="KZA714" s="239"/>
      <c r="KZB714" s="239"/>
      <c r="KZC714" s="239"/>
      <c r="KZD714" s="239"/>
      <c r="KZE714" s="239"/>
      <c r="KZF714" s="239"/>
      <c r="KZG714" s="239"/>
      <c r="KZH714" s="239"/>
      <c r="KZI714" s="239"/>
      <c r="KZJ714" s="239"/>
      <c r="KZK714" s="239"/>
      <c r="KZL714" s="239"/>
      <c r="KZM714" s="239"/>
      <c r="KZN714" s="239"/>
      <c r="KZO714" s="239"/>
      <c r="KZP714" s="239"/>
      <c r="KZQ714" s="239"/>
      <c r="KZR714" s="239"/>
      <c r="KZS714" s="239"/>
      <c r="KZT714" s="239"/>
      <c r="KZU714" s="239"/>
      <c r="KZV714" s="239"/>
      <c r="KZW714" s="239"/>
      <c r="KZX714" s="239"/>
      <c r="KZY714" s="239"/>
      <c r="KZZ714" s="239"/>
      <c r="LAA714" s="239"/>
      <c r="LAB714" s="239"/>
      <c r="LAC714" s="239"/>
      <c r="LAD714" s="239"/>
      <c r="LAE714" s="239"/>
      <c r="LAF714" s="239"/>
      <c r="LAG714" s="239"/>
      <c r="LAH714" s="239"/>
      <c r="LAI714" s="239"/>
      <c r="LAJ714" s="239"/>
      <c r="LAK714" s="239"/>
      <c r="LAL714" s="239"/>
      <c r="LAM714" s="239"/>
      <c r="LAN714" s="239"/>
      <c r="LAO714" s="239"/>
      <c r="LAP714" s="239"/>
      <c r="LAQ714" s="239"/>
      <c r="LAR714" s="239"/>
      <c r="LAS714" s="239"/>
      <c r="LAT714" s="239"/>
      <c r="LAU714" s="239"/>
      <c r="LAV714" s="239"/>
      <c r="LAW714" s="239"/>
      <c r="LAX714" s="239"/>
      <c r="LAY714" s="239"/>
      <c r="LAZ714" s="239"/>
      <c r="LBA714" s="239"/>
      <c r="LBB714" s="239"/>
      <c r="LBC714" s="239"/>
      <c r="LBD714" s="239"/>
      <c r="LBE714" s="239"/>
      <c r="LBF714" s="239"/>
      <c r="LBG714" s="239"/>
      <c r="LBH714" s="239"/>
      <c r="LBI714" s="239"/>
      <c r="LBJ714" s="239"/>
      <c r="LBK714" s="239"/>
      <c r="LBL714" s="239"/>
      <c r="LBM714" s="239"/>
      <c r="LBN714" s="239"/>
      <c r="LBO714" s="239"/>
      <c r="LBP714" s="239"/>
      <c r="LBQ714" s="239"/>
      <c r="LBR714" s="239"/>
      <c r="LBS714" s="239"/>
      <c r="LBT714" s="239"/>
      <c r="LBU714" s="239"/>
      <c r="LBV714" s="239"/>
      <c r="LBW714" s="239"/>
      <c r="LBX714" s="239"/>
      <c r="LBY714" s="239"/>
      <c r="LBZ714" s="239"/>
      <c r="LCA714" s="239"/>
      <c r="LCB714" s="239"/>
      <c r="LCC714" s="239"/>
      <c r="LCD714" s="239"/>
      <c r="LCE714" s="239"/>
      <c r="LCF714" s="239"/>
      <c r="LCG714" s="239"/>
      <c r="LCH714" s="239"/>
      <c r="LCI714" s="239"/>
      <c r="LCJ714" s="239"/>
      <c r="LCK714" s="239"/>
      <c r="LCL714" s="239"/>
      <c r="LCM714" s="239"/>
      <c r="LCN714" s="239"/>
      <c r="LCO714" s="239"/>
      <c r="LCP714" s="239"/>
      <c r="LCQ714" s="239"/>
      <c r="LCR714" s="239"/>
      <c r="LCS714" s="239"/>
      <c r="LCT714" s="239"/>
      <c r="LCU714" s="239"/>
      <c r="LCV714" s="239"/>
      <c r="LCW714" s="239"/>
      <c r="LCX714" s="239"/>
      <c r="LCY714" s="239"/>
      <c r="LCZ714" s="239"/>
      <c r="LDA714" s="239"/>
      <c r="LDB714" s="239"/>
      <c r="LDC714" s="239"/>
      <c r="LDD714" s="239"/>
      <c r="LDE714" s="239"/>
      <c r="LDF714" s="239"/>
      <c r="LDG714" s="239"/>
      <c r="LDH714" s="239"/>
      <c r="LDI714" s="239"/>
      <c r="LDJ714" s="239"/>
      <c r="LDK714" s="239"/>
      <c r="LDL714" s="239"/>
      <c r="LDM714" s="239"/>
      <c r="LDN714" s="239"/>
      <c r="LDO714" s="239"/>
      <c r="LDP714" s="239"/>
      <c r="LDQ714" s="239"/>
      <c r="LDR714" s="239"/>
      <c r="LDS714" s="239"/>
      <c r="LDT714" s="239"/>
      <c r="LDU714" s="239"/>
      <c r="LDV714" s="239"/>
      <c r="LDW714" s="239"/>
      <c r="LDX714" s="239"/>
      <c r="LDY714" s="239"/>
      <c r="LDZ714" s="239"/>
      <c r="LEA714" s="239"/>
      <c r="LEB714" s="239"/>
      <c r="LEC714" s="239"/>
      <c r="LED714" s="239"/>
      <c r="LEE714" s="239"/>
      <c r="LEF714" s="239"/>
      <c r="LEG714" s="239"/>
      <c r="LEH714" s="239"/>
      <c r="LEI714" s="239"/>
      <c r="LEJ714" s="239"/>
      <c r="LEK714" s="239"/>
      <c r="LEL714" s="239"/>
      <c r="LEM714" s="239"/>
      <c r="LEN714" s="239"/>
      <c r="LEO714" s="239"/>
      <c r="LEP714" s="239"/>
      <c r="LEQ714" s="239"/>
      <c r="LER714" s="239"/>
      <c r="LES714" s="239"/>
      <c r="LET714" s="239"/>
      <c r="LEU714" s="239"/>
      <c r="LEV714" s="239"/>
      <c r="LEW714" s="239"/>
      <c r="LEX714" s="239"/>
      <c r="LEY714" s="239"/>
      <c r="LEZ714" s="239"/>
      <c r="LFA714" s="239"/>
      <c r="LFB714" s="239"/>
      <c r="LFC714" s="239"/>
      <c r="LFD714" s="239"/>
      <c r="LFE714" s="239"/>
      <c r="LFF714" s="239"/>
      <c r="LFG714" s="239"/>
      <c r="LFH714" s="239"/>
      <c r="LFI714" s="239"/>
      <c r="LFJ714" s="239"/>
      <c r="LFK714" s="239"/>
      <c r="LFL714" s="239"/>
      <c r="LFM714" s="239"/>
      <c r="LFN714" s="239"/>
      <c r="LFO714" s="239"/>
      <c r="LFP714" s="239"/>
      <c r="LFQ714" s="239"/>
      <c r="LFR714" s="239"/>
      <c r="LFS714" s="239"/>
      <c r="LFT714" s="239"/>
      <c r="LFU714" s="239"/>
      <c r="LFV714" s="239"/>
      <c r="LFW714" s="239"/>
      <c r="LFX714" s="239"/>
      <c r="LFY714" s="239"/>
      <c r="LFZ714" s="239"/>
      <c r="LGA714" s="239"/>
      <c r="LGB714" s="239"/>
      <c r="LGC714" s="239"/>
      <c r="LGD714" s="239"/>
      <c r="LGE714" s="239"/>
      <c r="LGF714" s="239"/>
      <c r="LGG714" s="239"/>
      <c r="LGH714" s="239"/>
      <c r="LGI714" s="239"/>
      <c r="LGJ714" s="239"/>
      <c r="LGK714" s="239"/>
      <c r="LGL714" s="239"/>
      <c r="LGM714" s="239"/>
      <c r="LGN714" s="239"/>
      <c r="LGO714" s="239"/>
      <c r="LGP714" s="239"/>
      <c r="LGQ714" s="239"/>
      <c r="LGR714" s="239"/>
      <c r="LGS714" s="239"/>
      <c r="LGT714" s="239"/>
      <c r="LGU714" s="239"/>
      <c r="LGV714" s="239"/>
      <c r="LGW714" s="239"/>
      <c r="LGX714" s="239"/>
      <c r="LGY714" s="239"/>
      <c r="LGZ714" s="239"/>
      <c r="LHA714" s="239"/>
      <c r="LHB714" s="239"/>
      <c r="LHC714" s="239"/>
      <c r="LHD714" s="239"/>
      <c r="LHE714" s="239"/>
      <c r="LHF714" s="239"/>
      <c r="LHG714" s="239"/>
      <c r="LHH714" s="239"/>
      <c r="LHI714" s="239"/>
      <c r="LHJ714" s="239"/>
      <c r="LHK714" s="239"/>
      <c r="LHL714" s="239"/>
      <c r="LHM714" s="239"/>
      <c r="LHN714" s="239"/>
      <c r="LHO714" s="239"/>
      <c r="LHP714" s="239"/>
      <c r="LHQ714" s="239"/>
      <c r="LHR714" s="239"/>
      <c r="LHS714" s="239"/>
      <c r="LHT714" s="239"/>
      <c r="LHU714" s="239"/>
      <c r="LHV714" s="239"/>
      <c r="LHW714" s="239"/>
      <c r="LHX714" s="239"/>
      <c r="LHY714" s="239"/>
      <c r="LHZ714" s="239"/>
      <c r="LIA714" s="239"/>
      <c r="LIB714" s="239"/>
      <c r="LIC714" s="239"/>
      <c r="LID714" s="239"/>
      <c r="LIE714" s="239"/>
      <c r="LIF714" s="239"/>
      <c r="LIG714" s="239"/>
      <c r="LIH714" s="239"/>
      <c r="LII714" s="239"/>
      <c r="LIJ714" s="239"/>
      <c r="LIK714" s="239"/>
      <c r="LIL714" s="239"/>
      <c r="LIM714" s="239"/>
      <c r="LIN714" s="239"/>
      <c r="LIO714" s="239"/>
      <c r="LIP714" s="239"/>
      <c r="LIQ714" s="239"/>
      <c r="LIR714" s="239"/>
      <c r="LIS714" s="239"/>
      <c r="LIT714" s="239"/>
      <c r="LIU714" s="239"/>
      <c r="LIV714" s="239"/>
      <c r="LIW714" s="239"/>
      <c r="LIX714" s="239"/>
      <c r="LIY714" s="239"/>
      <c r="LIZ714" s="239"/>
      <c r="LJA714" s="239"/>
      <c r="LJB714" s="239"/>
      <c r="LJC714" s="239"/>
      <c r="LJD714" s="239"/>
      <c r="LJE714" s="239"/>
      <c r="LJF714" s="239"/>
      <c r="LJG714" s="239"/>
      <c r="LJH714" s="239"/>
      <c r="LJI714" s="239"/>
      <c r="LJJ714" s="239"/>
      <c r="LJK714" s="239"/>
      <c r="LJL714" s="239"/>
      <c r="LJM714" s="239"/>
      <c r="LJN714" s="239"/>
      <c r="LJO714" s="239"/>
      <c r="LJP714" s="239"/>
      <c r="LJQ714" s="239"/>
      <c r="LJR714" s="239"/>
      <c r="LJS714" s="239"/>
      <c r="LJT714" s="239"/>
      <c r="LJU714" s="239"/>
      <c r="LJV714" s="239"/>
      <c r="LJW714" s="239"/>
      <c r="LJX714" s="239"/>
      <c r="LJY714" s="239"/>
      <c r="LJZ714" s="239"/>
      <c r="LKA714" s="239"/>
      <c r="LKB714" s="239"/>
      <c r="LKC714" s="239"/>
      <c r="LKD714" s="239"/>
      <c r="LKE714" s="239"/>
      <c r="LKF714" s="239"/>
      <c r="LKG714" s="239"/>
      <c r="LKH714" s="239"/>
      <c r="LKI714" s="239"/>
      <c r="LKJ714" s="239"/>
      <c r="LKK714" s="239"/>
      <c r="LKL714" s="239"/>
      <c r="LKM714" s="239"/>
      <c r="LKN714" s="239"/>
      <c r="LKO714" s="239"/>
      <c r="LKP714" s="239"/>
      <c r="LKQ714" s="239"/>
      <c r="LKR714" s="239"/>
      <c r="LKS714" s="239"/>
      <c r="LKT714" s="239"/>
      <c r="LKU714" s="239"/>
      <c r="LKV714" s="239"/>
      <c r="LKW714" s="239"/>
      <c r="LKX714" s="239"/>
      <c r="LKY714" s="239"/>
      <c r="LKZ714" s="239"/>
      <c r="LLA714" s="239"/>
      <c r="LLB714" s="239"/>
      <c r="LLC714" s="239"/>
      <c r="LLD714" s="239"/>
      <c r="LLE714" s="239"/>
      <c r="LLF714" s="239"/>
      <c r="LLG714" s="239"/>
      <c r="LLH714" s="239"/>
      <c r="LLI714" s="239"/>
      <c r="LLJ714" s="239"/>
      <c r="LLK714" s="239"/>
      <c r="LLL714" s="239"/>
      <c r="LLM714" s="239"/>
      <c r="LLN714" s="239"/>
      <c r="LLO714" s="239"/>
      <c r="LLP714" s="239"/>
      <c r="LLQ714" s="239"/>
      <c r="LLR714" s="239"/>
      <c r="LLS714" s="239"/>
      <c r="LLT714" s="239"/>
      <c r="LLU714" s="239"/>
      <c r="LLV714" s="239"/>
      <c r="LLW714" s="239"/>
      <c r="LLX714" s="239"/>
      <c r="LLY714" s="239"/>
      <c r="LLZ714" s="239"/>
      <c r="LMA714" s="239"/>
      <c r="LMB714" s="239"/>
      <c r="LMC714" s="239"/>
      <c r="LMD714" s="239"/>
      <c r="LME714" s="239"/>
      <c r="LMF714" s="239"/>
      <c r="LMG714" s="239"/>
      <c r="LMH714" s="239"/>
      <c r="LMI714" s="239"/>
      <c r="LMJ714" s="239"/>
      <c r="LMK714" s="239"/>
      <c r="LML714" s="239"/>
      <c r="LMM714" s="239"/>
      <c r="LMN714" s="239"/>
      <c r="LMO714" s="239"/>
      <c r="LMP714" s="239"/>
      <c r="LMQ714" s="239"/>
      <c r="LMR714" s="239"/>
      <c r="LMS714" s="239"/>
      <c r="LMT714" s="239"/>
      <c r="LMU714" s="239"/>
      <c r="LMV714" s="239"/>
      <c r="LMW714" s="239"/>
      <c r="LMX714" s="239"/>
      <c r="LMY714" s="239"/>
      <c r="LMZ714" s="239"/>
      <c r="LNA714" s="239"/>
      <c r="LNB714" s="239"/>
      <c r="LNC714" s="239"/>
      <c r="LND714" s="239"/>
      <c r="LNE714" s="239"/>
      <c r="LNF714" s="239"/>
      <c r="LNG714" s="239"/>
      <c r="LNH714" s="239"/>
      <c r="LNI714" s="239"/>
      <c r="LNJ714" s="239"/>
      <c r="LNK714" s="239"/>
      <c r="LNL714" s="239"/>
      <c r="LNM714" s="239"/>
      <c r="LNN714" s="239"/>
      <c r="LNO714" s="239"/>
      <c r="LNP714" s="239"/>
      <c r="LNQ714" s="239"/>
      <c r="LNR714" s="239"/>
      <c r="LNS714" s="239"/>
      <c r="LNT714" s="239"/>
      <c r="LNU714" s="239"/>
      <c r="LNV714" s="239"/>
      <c r="LNW714" s="239"/>
      <c r="LNX714" s="239"/>
      <c r="LNY714" s="239"/>
      <c r="LNZ714" s="239"/>
      <c r="LOA714" s="239"/>
      <c r="LOB714" s="239"/>
      <c r="LOC714" s="239"/>
      <c r="LOD714" s="239"/>
      <c r="LOE714" s="239"/>
      <c r="LOF714" s="239"/>
      <c r="LOG714" s="239"/>
      <c r="LOH714" s="239"/>
      <c r="LOI714" s="239"/>
      <c r="LOJ714" s="239"/>
      <c r="LOK714" s="239"/>
      <c r="LOL714" s="239"/>
      <c r="LOM714" s="239"/>
      <c r="LON714" s="239"/>
      <c r="LOO714" s="239"/>
      <c r="LOP714" s="239"/>
      <c r="LOQ714" s="239"/>
      <c r="LOR714" s="239"/>
      <c r="LOS714" s="239"/>
      <c r="LOT714" s="239"/>
      <c r="LOU714" s="239"/>
      <c r="LOV714" s="239"/>
      <c r="LOW714" s="239"/>
      <c r="LOX714" s="239"/>
      <c r="LOY714" s="239"/>
      <c r="LOZ714" s="239"/>
      <c r="LPA714" s="239"/>
      <c r="LPB714" s="239"/>
      <c r="LPC714" s="239"/>
      <c r="LPD714" s="239"/>
      <c r="LPE714" s="239"/>
      <c r="LPF714" s="239"/>
      <c r="LPG714" s="239"/>
      <c r="LPH714" s="239"/>
      <c r="LPI714" s="239"/>
      <c r="LPJ714" s="239"/>
      <c r="LPK714" s="239"/>
      <c r="LPL714" s="239"/>
      <c r="LPM714" s="239"/>
      <c r="LPN714" s="239"/>
      <c r="LPO714" s="239"/>
      <c r="LPP714" s="239"/>
      <c r="LPQ714" s="239"/>
      <c r="LPR714" s="239"/>
      <c r="LPS714" s="239"/>
      <c r="LPT714" s="239"/>
      <c r="LPU714" s="239"/>
      <c r="LPV714" s="239"/>
      <c r="LPW714" s="239"/>
      <c r="LPX714" s="239"/>
      <c r="LPY714" s="239"/>
      <c r="LPZ714" s="239"/>
      <c r="LQA714" s="239"/>
      <c r="LQB714" s="239"/>
      <c r="LQC714" s="239"/>
      <c r="LQD714" s="239"/>
      <c r="LQE714" s="239"/>
      <c r="LQF714" s="239"/>
      <c r="LQG714" s="239"/>
      <c r="LQH714" s="239"/>
      <c r="LQI714" s="239"/>
      <c r="LQJ714" s="239"/>
      <c r="LQK714" s="239"/>
      <c r="LQL714" s="239"/>
      <c r="LQM714" s="239"/>
      <c r="LQN714" s="239"/>
      <c r="LQO714" s="239"/>
      <c r="LQP714" s="239"/>
      <c r="LQQ714" s="239"/>
      <c r="LQR714" s="239"/>
      <c r="LQS714" s="239"/>
      <c r="LQT714" s="239"/>
      <c r="LQU714" s="239"/>
      <c r="LQV714" s="239"/>
      <c r="LQW714" s="239"/>
      <c r="LQX714" s="239"/>
      <c r="LQY714" s="239"/>
      <c r="LQZ714" s="239"/>
      <c r="LRA714" s="239"/>
      <c r="LRB714" s="239"/>
      <c r="LRC714" s="239"/>
      <c r="LRD714" s="239"/>
      <c r="LRE714" s="239"/>
      <c r="LRF714" s="239"/>
      <c r="LRG714" s="239"/>
      <c r="LRH714" s="239"/>
      <c r="LRI714" s="239"/>
      <c r="LRJ714" s="239"/>
      <c r="LRK714" s="239"/>
      <c r="LRL714" s="239"/>
      <c r="LRM714" s="239"/>
      <c r="LRN714" s="239"/>
      <c r="LRO714" s="239"/>
      <c r="LRP714" s="239"/>
      <c r="LRQ714" s="239"/>
      <c r="LRR714" s="239"/>
      <c r="LRS714" s="239"/>
      <c r="LRT714" s="239"/>
      <c r="LRU714" s="239"/>
      <c r="LRV714" s="239"/>
      <c r="LRW714" s="239"/>
      <c r="LRX714" s="239"/>
      <c r="LRY714" s="239"/>
      <c r="LRZ714" s="239"/>
      <c r="LSA714" s="239"/>
      <c r="LSB714" s="239"/>
      <c r="LSC714" s="239"/>
      <c r="LSD714" s="239"/>
      <c r="LSE714" s="239"/>
      <c r="LSF714" s="239"/>
      <c r="LSG714" s="239"/>
      <c r="LSH714" s="239"/>
      <c r="LSI714" s="239"/>
      <c r="LSJ714" s="239"/>
      <c r="LSK714" s="239"/>
      <c r="LSL714" s="239"/>
      <c r="LSM714" s="239"/>
      <c r="LSN714" s="239"/>
      <c r="LSO714" s="239"/>
      <c r="LSP714" s="239"/>
      <c r="LSQ714" s="239"/>
      <c r="LSR714" s="239"/>
      <c r="LSS714" s="239"/>
      <c r="LST714" s="239"/>
      <c r="LSU714" s="239"/>
      <c r="LSV714" s="239"/>
      <c r="LSW714" s="239"/>
      <c r="LSX714" s="239"/>
      <c r="LSY714" s="239"/>
      <c r="LSZ714" s="239"/>
      <c r="LTA714" s="239"/>
      <c r="LTB714" s="239"/>
      <c r="LTC714" s="239"/>
      <c r="LTD714" s="239"/>
      <c r="LTE714" s="239"/>
      <c r="LTF714" s="239"/>
      <c r="LTG714" s="239"/>
      <c r="LTH714" s="239"/>
      <c r="LTI714" s="239"/>
      <c r="LTJ714" s="239"/>
      <c r="LTK714" s="239"/>
      <c r="LTL714" s="239"/>
      <c r="LTM714" s="239"/>
      <c r="LTN714" s="239"/>
      <c r="LTO714" s="239"/>
      <c r="LTP714" s="239"/>
      <c r="LTQ714" s="239"/>
      <c r="LTR714" s="239"/>
      <c r="LTS714" s="239"/>
      <c r="LTT714" s="239"/>
      <c r="LTU714" s="239"/>
      <c r="LTV714" s="239"/>
      <c r="LTW714" s="239"/>
      <c r="LTX714" s="239"/>
      <c r="LTY714" s="239"/>
      <c r="LTZ714" s="239"/>
      <c r="LUA714" s="239"/>
      <c r="LUB714" s="239"/>
      <c r="LUC714" s="239"/>
      <c r="LUD714" s="239"/>
      <c r="LUE714" s="239"/>
      <c r="LUF714" s="239"/>
      <c r="LUG714" s="239"/>
      <c r="LUH714" s="239"/>
      <c r="LUI714" s="239"/>
      <c r="LUJ714" s="239"/>
      <c r="LUK714" s="239"/>
      <c r="LUL714" s="239"/>
      <c r="LUM714" s="239"/>
      <c r="LUN714" s="239"/>
      <c r="LUO714" s="239"/>
      <c r="LUP714" s="239"/>
      <c r="LUQ714" s="239"/>
      <c r="LUR714" s="239"/>
      <c r="LUS714" s="239"/>
      <c r="LUT714" s="239"/>
      <c r="LUU714" s="239"/>
      <c r="LUV714" s="239"/>
      <c r="LUW714" s="239"/>
      <c r="LUX714" s="239"/>
      <c r="LUY714" s="239"/>
      <c r="LUZ714" s="239"/>
      <c r="LVA714" s="239"/>
      <c r="LVB714" s="239"/>
      <c r="LVC714" s="239"/>
      <c r="LVD714" s="239"/>
      <c r="LVE714" s="239"/>
      <c r="LVF714" s="239"/>
      <c r="LVG714" s="239"/>
      <c r="LVH714" s="239"/>
      <c r="LVI714" s="239"/>
      <c r="LVJ714" s="239"/>
      <c r="LVK714" s="239"/>
      <c r="LVL714" s="239"/>
      <c r="LVM714" s="239"/>
      <c r="LVN714" s="239"/>
      <c r="LVO714" s="239"/>
      <c r="LVP714" s="239"/>
      <c r="LVQ714" s="239"/>
      <c r="LVR714" s="239"/>
      <c r="LVS714" s="239"/>
      <c r="LVT714" s="239"/>
      <c r="LVU714" s="239"/>
      <c r="LVV714" s="239"/>
      <c r="LVW714" s="239"/>
      <c r="LVX714" s="239"/>
      <c r="LVY714" s="239"/>
      <c r="LVZ714" s="239"/>
      <c r="LWA714" s="239"/>
      <c r="LWB714" s="239"/>
      <c r="LWC714" s="239"/>
      <c r="LWD714" s="239"/>
      <c r="LWE714" s="239"/>
      <c r="LWF714" s="239"/>
      <c r="LWG714" s="239"/>
      <c r="LWH714" s="239"/>
      <c r="LWI714" s="239"/>
      <c r="LWJ714" s="239"/>
      <c r="LWK714" s="239"/>
      <c r="LWL714" s="239"/>
      <c r="LWM714" s="239"/>
      <c r="LWN714" s="239"/>
      <c r="LWO714" s="239"/>
      <c r="LWP714" s="239"/>
      <c r="LWQ714" s="239"/>
      <c r="LWR714" s="239"/>
      <c r="LWS714" s="239"/>
      <c r="LWT714" s="239"/>
      <c r="LWU714" s="239"/>
      <c r="LWV714" s="239"/>
      <c r="LWW714" s="239"/>
      <c r="LWX714" s="239"/>
      <c r="LWY714" s="239"/>
      <c r="LWZ714" s="239"/>
      <c r="LXA714" s="239"/>
      <c r="LXB714" s="239"/>
      <c r="LXC714" s="239"/>
      <c r="LXD714" s="239"/>
      <c r="LXE714" s="239"/>
      <c r="LXF714" s="239"/>
      <c r="LXG714" s="239"/>
      <c r="LXH714" s="239"/>
      <c r="LXI714" s="239"/>
      <c r="LXJ714" s="239"/>
      <c r="LXK714" s="239"/>
      <c r="LXL714" s="239"/>
      <c r="LXM714" s="239"/>
      <c r="LXN714" s="239"/>
      <c r="LXO714" s="239"/>
      <c r="LXP714" s="239"/>
      <c r="LXQ714" s="239"/>
      <c r="LXR714" s="239"/>
      <c r="LXS714" s="239"/>
      <c r="LXT714" s="239"/>
      <c r="LXU714" s="239"/>
      <c r="LXV714" s="239"/>
      <c r="LXW714" s="239"/>
      <c r="LXX714" s="239"/>
      <c r="LXY714" s="239"/>
      <c r="LXZ714" s="239"/>
      <c r="LYA714" s="239"/>
      <c r="LYB714" s="239"/>
      <c r="LYC714" s="239"/>
      <c r="LYD714" s="239"/>
      <c r="LYE714" s="239"/>
      <c r="LYF714" s="239"/>
      <c r="LYG714" s="239"/>
      <c r="LYH714" s="239"/>
      <c r="LYI714" s="239"/>
      <c r="LYJ714" s="239"/>
      <c r="LYK714" s="239"/>
      <c r="LYL714" s="239"/>
      <c r="LYM714" s="239"/>
      <c r="LYN714" s="239"/>
      <c r="LYO714" s="239"/>
      <c r="LYP714" s="239"/>
      <c r="LYQ714" s="239"/>
      <c r="LYR714" s="239"/>
      <c r="LYS714" s="239"/>
      <c r="LYT714" s="239"/>
      <c r="LYU714" s="239"/>
      <c r="LYV714" s="239"/>
      <c r="LYW714" s="239"/>
      <c r="LYX714" s="239"/>
      <c r="LYY714" s="239"/>
      <c r="LYZ714" s="239"/>
      <c r="LZA714" s="239"/>
      <c r="LZB714" s="239"/>
      <c r="LZC714" s="239"/>
      <c r="LZD714" s="239"/>
      <c r="LZE714" s="239"/>
      <c r="LZF714" s="239"/>
      <c r="LZG714" s="239"/>
      <c r="LZH714" s="239"/>
      <c r="LZI714" s="239"/>
      <c r="LZJ714" s="239"/>
      <c r="LZK714" s="239"/>
      <c r="LZL714" s="239"/>
      <c r="LZM714" s="239"/>
      <c r="LZN714" s="239"/>
      <c r="LZO714" s="239"/>
      <c r="LZP714" s="239"/>
      <c r="LZQ714" s="239"/>
      <c r="LZR714" s="239"/>
      <c r="LZS714" s="239"/>
      <c r="LZT714" s="239"/>
      <c r="LZU714" s="239"/>
      <c r="LZV714" s="239"/>
      <c r="LZW714" s="239"/>
      <c r="LZX714" s="239"/>
      <c r="LZY714" s="239"/>
      <c r="LZZ714" s="239"/>
      <c r="MAA714" s="239"/>
      <c r="MAB714" s="239"/>
      <c r="MAC714" s="239"/>
      <c r="MAD714" s="239"/>
      <c r="MAE714" s="239"/>
      <c r="MAF714" s="239"/>
      <c r="MAG714" s="239"/>
      <c r="MAH714" s="239"/>
      <c r="MAI714" s="239"/>
      <c r="MAJ714" s="239"/>
      <c r="MAK714" s="239"/>
      <c r="MAL714" s="239"/>
      <c r="MAM714" s="239"/>
      <c r="MAN714" s="239"/>
      <c r="MAO714" s="239"/>
      <c r="MAP714" s="239"/>
      <c r="MAQ714" s="239"/>
      <c r="MAR714" s="239"/>
      <c r="MAS714" s="239"/>
      <c r="MAT714" s="239"/>
      <c r="MAU714" s="239"/>
      <c r="MAV714" s="239"/>
      <c r="MAW714" s="239"/>
      <c r="MAX714" s="239"/>
      <c r="MAY714" s="239"/>
      <c r="MAZ714" s="239"/>
      <c r="MBA714" s="239"/>
      <c r="MBB714" s="239"/>
      <c r="MBC714" s="239"/>
      <c r="MBD714" s="239"/>
      <c r="MBE714" s="239"/>
      <c r="MBF714" s="239"/>
      <c r="MBG714" s="239"/>
      <c r="MBH714" s="239"/>
      <c r="MBI714" s="239"/>
      <c r="MBJ714" s="239"/>
      <c r="MBK714" s="239"/>
      <c r="MBL714" s="239"/>
      <c r="MBM714" s="239"/>
      <c r="MBN714" s="239"/>
      <c r="MBO714" s="239"/>
      <c r="MBP714" s="239"/>
      <c r="MBQ714" s="239"/>
      <c r="MBR714" s="239"/>
      <c r="MBS714" s="239"/>
      <c r="MBT714" s="239"/>
      <c r="MBU714" s="239"/>
      <c r="MBV714" s="239"/>
      <c r="MBW714" s="239"/>
      <c r="MBX714" s="239"/>
      <c r="MBY714" s="239"/>
      <c r="MBZ714" s="239"/>
      <c r="MCA714" s="239"/>
      <c r="MCB714" s="239"/>
      <c r="MCC714" s="239"/>
      <c r="MCD714" s="239"/>
      <c r="MCE714" s="239"/>
      <c r="MCF714" s="239"/>
      <c r="MCG714" s="239"/>
      <c r="MCH714" s="239"/>
      <c r="MCI714" s="239"/>
      <c r="MCJ714" s="239"/>
      <c r="MCK714" s="239"/>
      <c r="MCL714" s="239"/>
      <c r="MCM714" s="239"/>
      <c r="MCN714" s="239"/>
      <c r="MCO714" s="239"/>
      <c r="MCP714" s="239"/>
      <c r="MCQ714" s="239"/>
      <c r="MCR714" s="239"/>
      <c r="MCS714" s="239"/>
      <c r="MCT714" s="239"/>
      <c r="MCU714" s="239"/>
      <c r="MCV714" s="239"/>
      <c r="MCW714" s="239"/>
      <c r="MCX714" s="239"/>
      <c r="MCY714" s="239"/>
      <c r="MCZ714" s="239"/>
      <c r="MDA714" s="239"/>
      <c r="MDB714" s="239"/>
      <c r="MDC714" s="239"/>
      <c r="MDD714" s="239"/>
      <c r="MDE714" s="239"/>
      <c r="MDF714" s="239"/>
      <c r="MDG714" s="239"/>
      <c r="MDH714" s="239"/>
      <c r="MDI714" s="239"/>
      <c r="MDJ714" s="239"/>
      <c r="MDK714" s="239"/>
      <c r="MDL714" s="239"/>
      <c r="MDM714" s="239"/>
      <c r="MDN714" s="239"/>
      <c r="MDO714" s="239"/>
      <c r="MDP714" s="239"/>
      <c r="MDQ714" s="239"/>
      <c r="MDR714" s="239"/>
      <c r="MDS714" s="239"/>
      <c r="MDT714" s="239"/>
      <c r="MDU714" s="239"/>
      <c r="MDV714" s="239"/>
      <c r="MDW714" s="239"/>
      <c r="MDX714" s="239"/>
      <c r="MDY714" s="239"/>
      <c r="MDZ714" s="239"/>
      <c r="MEA714" s="239"/>
      <c r="MEB714" s="239"/>
      <c r="MEC714" s="239"/>
      <c r="MED714" s="239"/>
      <c r="MEE714" s="239"/>
      <c r="MEF714" s="239"/>
      <c r="MEG714" s="239"/>
      <c r="MEH714" s="239"/>
      <c r="MEI714" s="239"/>
      <c r="MEJ714" s="239"/>
      <c r="MEK714" s="239"/>
      <c r="MEL714" s="239"/>
      <c r="MEM714" s="239"/>
      <c r="MEN714" s="239"/>
      <c r="MEO714" s="239"/>
      <c r="MEP714" s="239"/>
      <c r="MEQ714" s="239"/>
      <c r="MER714" s="239"/>
      <c r="MES714" s="239"/>
      <c r="MET714" s="239"/>
      <c r="MEU714" s="239"/>
      <c r="MEV714" s="239"/>
      <c r="MEW714" s="239"/>
      <c r="MEX714" s="239"/>
      <c r="MEY714" s="239"/>
      <c r="MEZ714" s="239"/>
      <c r="MFA714" s="239"/>
      <c r="MFB714" s="239"/>
      <c r="MFC714" s="239"/>
      <c r="MFD714" s="239"/>
      <c r="MFE714" s="239"/>
      <c r="MFF714" s="239"/>
      <c r="MFG714" s="239"/>
      <c r="MFH714" s="239"/>
      <c r="MFI714" s="239"/>
      <c r="MFJ714" s="239"/>
      <c r="MFK714" s="239"/>
      <c r="MFL714" s="239"/>
      <c r="MFM714" s="239"/>
      <c r="MFN714" s="239"/>
      <c r="MFO714" s="239"/>
      <c r="MFP714" s="239"/>
      <c r="MFQ714" s="239"/>
      <c r="MFR714" s="239"/>
      <c r="MFS714" s="239"/>
      <c r="MFT714" s="239"/>
      <c r="MFU714" s="239"/>
      <c r="MFV714" s="239"/>
      <c r="MFW714" s="239"/>
      <c r="MFX714" s="239"/>
      <c r="MFY714" s="239"/>
      <c r="MFZ714" s="239"/>
      <c r="MGA714" s="239"/>
      <c r="MGB714" s="239"/>
      <c r="MGC714" s="239"/>
      <c r="MGD714" s="239"/>
      <c r="MGE714" s="239"/>
      <c r="MGF714" s="239"/>
      <c r="MGG714" s="239"/>
      <c r="MGH714" s="239"/>
      <c r="MGI714" s="239"/>
      <c r="MGJ714" s="239"/>
      <c r="MGK714" s="239"/>
      <c r="MGL714" s="239"/>
      <c r="MGM714" s="239"/>
      <c r="MGN714" s="239"/>
      <c r="MGO714" s="239"/>
      <c r="MGP714" s="239"/>
      <c r="MGQ714" s="239"/>
      <c r="MGR714" s="239"/>
      <c r="MGS714" s="239"/>
      <c r="MGT714" s="239"/>
      <c r="MGU714" s="239"/>
      <c r="MGV714" s="239"/>
      <c r="MGW714" s="239"/>
      <c r="MGX714" s="239"/>
      <c r="MGY714" s="239"/>
      <c r="MGZ714" s="239"/>
      <c r="MHA714" s="239"/>
      <c r="MHB714" s="239"/>
      <c r="MHC714" s="239"/>
      <c r="MHD714" s="239"/>
      <c r="MHE714" s="239"/>
      <c r="MHF714" s="239"/>
      <c r="MHG714" s="239"/>
      <c r="MHH714" s="239"/>
      <c r="MHI714" s="239"/>
      <c r="MHJ714" s="239"/>
      <c r="MHK714" s="239"/>
      <c r="MHL714" s="239"/>
      <c r="MHM714" s="239"/>
      <c r="MHN714" s="239"/>
      <c r="MHO714" s="239"/>
      <c r="MHP714" s="239"/>
      <c r="MHQ714" s="239"/>
      <c r="MHR714" s="239"/>
      <c r="MHS714" s="239"/>
      <c r="MHT714" s="239"/>
      <c r="MHU714" s="239"/>
      <c r="MHV714" s="239"/>
      <c r="MHW714" s="239"/>
      <c r="MHX714" s="239"/>
      <c r="MHY714" s="239"/>
      <c r="MHZ714" s="239"/>
      <c r="MIA714" s="239"/>
      <c r="MIB714" s="239"/>
      <c r="MIC714" s="239"/>
      <c r="MID714" s="239"/>
      <c r="MIE714" s="239"/>
      <c r="MIF714" s="239"/>
      <c r="MIG714" s="239"/>
      <c r="MIH714" s="239"/>
      <c r="MII714" s="239"/>
      <c r="MIJ714" s="239"/>
      <c r="MIK714" s="239"/>
      <c r="MIL714" s="239"/>
      <c r="MIM714" s="239"/>
      <c r="MIN714" s="239"/>
      <c r="MIO714" s="239"/>
      <c r="MIP714" s="239"/>
      <c r="MIQ714" s="239"/>
      <c r="MIR714" s="239"/>
      <c r="MIS714" s="239"/>
      <c r="MIT714" s="239"/>
      <c r="MIU714" s="239"/>
      <c r="MIV714" s="239"/>
      <c r="MIW714" s="239"/>
      <c r="MIX714" s="239"/>
      <c r="MIY714" s="239"/>
      <c r="MIZ714" s="239"/>
      <c r="MJA714" s="239"/>
      <c r="MJB714" s="239"/>
      <c r="MJC714" s="239"/>
      <c r="MJD714" s="239"/>
      <c r="MJE714" s="239"/>
      <c r="MJF714" s="239"/>
      <c r="MJG714" s="239"/>
      <c r="MJH714" s="239"/>
      <c r="MJI714" s="239"/>
      <c r="MJJ714" s="239"/>
      <c r="MJK714" s="239"/>
      <c r="MJL714" s="239"/>
      <c r="MJM714" s="239"/>
      <c r="MJN714" s="239"/>
      <c r="MJO714" s="239"/>
      <c r="MJP714" s="239"/>
      <c r="MJQ714" s="239"/>
      <c r="MJR714" s="239"/>
      <c r="MJS714" s="239"/>
      <c r="MJT714" s="239"/>
      <c r="MJU714" s="239"/>
      <c r="MJV714" s="239"/>
      <c r="MJW714" s="239"/>
      <c r="MJX714" s="239"/>
      <c r="MJY714" s="239"/>
      <c r="MJZ714" s="239"/>
      <c r="MKA714" s="239"/>
      <c r="MKB714" s="239"/>
      <c r="MKC714" s="239"/>
      <c r="MKD714" s="239"/>
      <c r="MKE714" s="239"/>
      <c r="MKF714" s="239"/>
      <c r="MKG714" s="239"/>
      <c r="MKH714" s="239"/>
      <c r="MKI714" s="239"/>
      <c r="MKJ714" s="239"/>
      <c r="MKK714" s="239"/>
      <c r="MKL714" s="239"/>
      <c r="MKM714" s="239"/>
      <c r="MKN714" s="239"/>
      <c r="MKO714" s="239"/>
      <c r="MKP714" s="239"/>
      <c r="MKQ714" s="239"/>
      <c r="MKR714" s="239"/>
      <c r="MKS714" s="239"/>
      <c r="MKT714" s="239"/>
      <c r="MKU714" s="239"/>
      <c r="MKV714" s="239"/>
      <c r="MKW714" s="239"/>
      <c r="MKX714" s="239"/>
      <c r="MKY714" s="239"/>
      <c r="MKZ714" s="239"/>
      <c r="MLA714" s="239"/>
      <c r="MLB714" s="239"/>
      <c r="MLC714" s="239"/>
      <c r="MLD714" s="239"/>
      <c r="MLE714" s="239"/>
      <c r="MLF714" s="239"/>
      <c r="MLG714" s="239"/>
      <c r="MLH714" s="239"/>
      <c r="MLI714" s="239"/>
      <c r="MLJ714" s="239"/>
      <c r="MLK714" s="239"/>
      <c r="MLL714" s="239"/>
      <c r="MLM714" s="239"/>
      <c r="MLN714" s="239"/>
      <c r="MLO714" s="239"/>
      <c r="MLP714" s="239"/>
      <c r="MLQ714" s="239"/>
      <c r="MLR714" s="239"/>
      <c r="MLS714" s="239"/>
      <c r="MLT714" s="239"/>
      <c r="MLU714" s="239"/>
      <c r="MLV714" s="239"/>
      <c r="MLW714" s="239"/>
      <c r="MLX714" s="239"/>
      <c r="MLY714" s="239"/>
      <c r="MLZ714" s="239"/>
      <c r="MMA714" s="239"/>
      <c r="MMB714" s="239"/>
      <c r="MMC714" s="239"/>
      <c r="MMD714" s="239"/>
      <c r="MME714" s="239"/>
      <c r="MMF714" s="239"/>
      <c r="MMG714" s="239"/>
      <c r="MMH714" s="239"/>
      <c r="MMI714" s="239"/>
      <c r="MMJ714" s="239"/>
      <c r="MMK714" s="239"/>
      <c r="MML714" s="239"/>
      <c r="MMM714" s="239"/>
      <c r="MMN714" s="239"/>
      <c r="MMO714" s="239"/>
      <c r="MMP714" s="239"/>
      <c r="MMQ714" s="239"/>
      <c r="MMR714" s="239"/>
      <c r="MMS714" s="239"/>
      <c r="MMT714" s="239"/>
      <c r="MMU714" s="239"/>
      <c r="MMV714" s="239"/>
      <c r="MMW714" s="239"/>
      <c r="MMX714" s="239"/>
      <c r="MMY714" s="239"/>
      <c r="MMZ714" s="239"/>
      <c r="MNA714" s="239"/>
      <c r="MNB714" s="239"/>
      <c r="MNC714" s="239"/>
      <c r="MND714" s="239"/>
      <c r="MNE714" s="239"/>
      <c r="MNF714" s="239"/>
      <c r="MNG714" s="239"/>
      <c r="MNH714" s="239"/>
      <c r="MNI714" s="239"/>
      <c r="MNJ714" s="239"/>
      <c r="MNK714" s="239"/>
      <c r="MNL714" s="239"/>
      <c r="MNM714" s="239"/>
      <c r="MNN714" s="239"/>
      <c r="MNO714" s="239"/>
      <c r="MNP714" s="239"/>
      <c r="MNQ714" s="239"/>
      <c r="MNR714" s="239"/>
      <c r="MNS714" s="239"/>
      <c r="MNT714" s="239"/>
      <c r="MNU714" s="239"/>
      <c r="MNV714" s="239"/>
      <c r="MNW714" s="239"/>
      <c r="MNX714" s="239"/>
      <c r="MNY714" s="239"/>
      <c r="MNZ714" s="239"/>
      <c r="MOA714" s="239"/>
      <c r="MOB714" s="239"/>
      <c r="MOC714" s="239"/>
      <c r="MOD714" s="239"/>
      <c r="MOE714" s="239"/>
      <c r="MOF714" s="239"/>
      <c r="MOG714" s="239"/>
      <c r="MOH714" s="239"/>
      <c r="MOI714" s="239"/>
      <c r="MOJ714" s="239"/>
      <c r="MOK714" s="239"/>
      <c r="MOL714" s="239"/>
      <c r="MOM714" s="239"/>
      <c r="MON714" s="239"/>
      <c r="MOO714" s="239"/>
      <c r="MOP714" s="239"/>
      <c r="MOQ714" s="239"/>
      <c r="MOR714" s="239"/>
      <c r="MOS714" s="239"/>
      <c r="MOT714" s="239"/>
      <c r="MOU714" s="239"/>
      <c r="MOV714" s="239"/>
      <c r="MOW714" s="239"/>
      <c r="MOX714" s="239"/>
      <c r="MOY714" s="239"/>
      <c r="MOZ714" s="239"/>
      <c r="MPA714" s="239"/>
      <c r="MPB714" s="239"/>
      <c r="MPC714" s="239"/>
      <c r="MPD714" s="239"/>
      <c r="MPE714" s="239"/>
      <c r="MPF714" s="239"/>
      <c r="MPG714" s="239"/>
      <c r="MPH714" s="239"/>
      <c r="MPI714" s="239"/>
      <c r="MPJ714" s="239"/>
      <c r="MPK714" s="239"/>
      <c r="MPL714" s="239"/>
      <c r="MPM714" s="239"/>
      <c r="MPN714" s="239"/>
      <c r="MPO714" s="239"/>
      <c r="MPP714" s="239"/>
      <c r="MPQ714" s="239"/>
      <c r="MPR714" s="239"/>
      <c r="MPS714" s="239"/>
      <c r="MPT714" s="239"/>
      <c r="MPU714" s="239"/>
      <c r="MPV714" s="239"/>
      <c r="MPW714" s="239"/>
      <c r="MPX714" s="239"/>
      <c r="MPY714" s="239"/>
      <c r="MPZ714" s="239"/>
      <c r="MQA714" s="239"/>
      <c r="MQB714" s="239"/>
      <c r="MQC714" s="239"/>
      <c r="MQD714" s="239"/>
      <c r="MQE714" s="239"/>
      <c r="MQF714" s="239"/>
      <c r="MQG714" s="239"/>
      <c r="MQH714" s="239"/>
      <c r="MQI714" s="239"/>
      <c r="MQJ714" s="239"/>
      <c r="MQK714" s="239"/>
      <c r="MQL714" s="239"/>
      <c r="MQM714" s="239"/>
      <c r="MQN714" s="239"/>
      <c r="MQO714" s="239"/>
      <c r="MQP714" s="239"/>
      <c r="MQQ714" s="239"/>
      <c r="MQR714" s="239"/>
      <c r="MQS714" s="239"/>
      <c r="MQT714" s="239"/>
      <c r="MQU714" s="239"/>
      <c r="MQV714" s="239"/>
      <c r="MQW714" s="239"/>
      <c r="MQX714" s="239"/>
      <c r="MQY714" s="239"/>
      <c r="MQZ714" s="239"/>
      <c r="MRA714" s="239"/>
      <c r="MRB714" s="239"/>
      <c r="MRC714" s="239"/>
      <c r="MRD714" s="239"/>
      <c r="MRE714" s="239"/>
      <c r="MRF714" s="239"/>
      <c r="MRG714" s="239"/>
      <c r="MRH714" s="239"/>
      <c r="MRI714" s="239"/>
      <c r="MRJ714" s="239"/>
      <c r="MRK714" s="239"/>
      <c r="MRL714" s="239"/>
      <c r="MRM714" s="239"/>
      <c r="MRN714" s="239"/>
      <c r="MRO714" s="239"/>
      <c r="MRP714" s="239"/>
      <c r="MRQ714" s="239"/>
      <c r="MRR714" s="239"/>
      <c r="MRS714" s="239"/>
      <c r="MRT714" s="239"/>
      <c r="MRU714" s="239"/>
      <c r="MRV714" s="239"/>
      <c r="MRW714" s="239"/>
      <c r="MRX714" s="239"/>
      <c r="MRY714" s="239"/>
      <c r="MRZ714" s="239"/>
      <c r="MSA714" s="239"/>
      <c r="MSB714" s="239"/>
      <c r="MSC714" s="239"/>
      <c r="MSD714" s="239"/>
      <c r="MSE714" s="239"/>
      <c r="MSF714" s="239"/>
      <c r="MSG714" s="239"/>
      <c r="MSH714" s="239"/>
      <c r="MSI714" s="239"/>
      <c r="MSJ714" s="239"/>
      <c r="MSK714" s="239"/>
      <c r="MSL714" s="239"/>
      <c r="MSM714" s="239"/>
      <c r="MSN714" s="239"/>
      <c r="MSO714" s="239"/>
      <c r="MSP714" s="239"/>
      <c r="MSQ714" s="239"/>
      <c r="MSR714" s="239"/>
      <c r="MSS714" s="239"/>
      <c r="MST714" s="239"/>
      <c r="MSU714" s="239"/>
      <c r="MSV714" s="239"/>
      <c r="MSW714" s="239"/>
      <c r="MSX714" s="239"/>
      <c r="MSY714" s="239"/>
      <c r="MSZ714" s="239"/>
      <c r="MTA714" s="239"/>
      <c r="MTB714" s="239"/>
      <c r="MTC714" s="239"/>
      <c r="MTD714" s="239"/>
      <c r="MTE714" s="239"/>
      <c r="MTF714" s="239"/>
      <c r="MTG714" s="239"/>
      <c r="MTH714" s="239"/>
      <c r="MTI714" s="239"/>
      <c r="MTJ714" s="239"/>
      <c r="MTK714" s="239"/>
      <c r="MTL714" s="239"/>
      <c r="MTM714" s="239"/>
      <c r="MTN714" s="239"/>
      <c r="MTO714" s="239"/>
      <c r="MTP714" s="239"/>
      <c r="MTQ714" s="239"/>
      <c r="MTR714" s="239"/>
      <c r="MTS714" s="239"/>
      <c r="MTT714" s="239"/>
      <c r="MTU714" s="239"/>
      <c r="MTV714" s="239"/>
      <c r="MTW714" s="239"/>
      <c r="MTX714" s="239"/>
      <c r="MTY714" s="239"/>
      <c r="MTZ714" s="239"/>
      <c r="MUA714" s="239"/>
      <c r="MUB714" s="239"/>
      <c r="MUC714" s="239"/>
      <c r="MUD714" s="239"/>
      <c r="MUE714" s="239"/>
      <c r="MUF714" s="239"/>
      <c r="MUG714" s="239"/>
      <c r="MUH714" s="239"/>
      <c r="MUI714" s="239"/>
      <c r="MUJ714" s="239"/>
      <c r="MUK714" s="239"/>
      <c r="MUL714" s="239"/>
      <c r="MUM714" s="239"/>
      <c r="MUN714" s="239"/>
      <c r="MUO714" s="239"/>
      <c r="MUP714" s="239"/>
      <c r="MUQ714" s="239"/>
      <c r="MUR714" s="239"/>
      <c r="MUS714" s="239"/>
      <c r="MUT714" s="239"/>
      <c r="MUU714" s="239"/>
      <c r="MUV714" s="239"/>
      <c r="MUW714" s="239"/>
      <c r="MUX714" s="239"/>
      <c r="MUY714" s="239"/>
      <c r="MUZ714" s="239"/>
      <c r="MVA714" s="239"/>
      <c r="MVB714" s="239"/>
      <c r="MVC714" s="239"/>
      <c r="MVD714" s="239"/>
      <c r="MVE714" s="239"/>
      <c r="MVF714" s="239"/>
      <c r="MVG714" s="239"/>
      <c r="MVH714" s="239"/>
      <c r="MVI714" s="239"/>
      <c r="MVJ714" s="239"/>
      <c r="MVK714" s="239"/>
      <c r="MVL714" s="239"/>
      <c r="MVM714" s="239"/>
      <c r="MVN714" s="239"/>
      <c r="MVO714" s="239"/>
      <c r="MVP714" s="239"/>
      <c r="MVQ714" s="239"/>
      <c r="MVR714" s="239"/>
      <c r="MVS714" s="239"/>
      <c r="MVT714" s="239"/>
      <c r="MVU714" s="239"/>
      <c r="MVV714" s="239"/>
      <c r="MVW714" s="239"/>
      <c r="MVX714" s="239"/>
      <c r="MVY714" s="239"/>
      <c r="MVZ714" s="239"/>
      <c r="MWA714" s="239"/>
      <c r="MWB714" s="239"/>
      <c r="MWC714" s="239"/>
      <c r="MWD714" s="239"/>
      <c r="MWE714" s="239"/>
      <c r="MWF714" s="239"/>
      <c r="MWG714" s="239"/>
      <c r="MWH714" s="239"/>
      <c r="MWI714" s="239"/>
      <c r="MWJ714" s="239"/>
      <c r="MWK714" s="239"/>
      <c r="MWL714" s="239"/>
      <c r="MWM714" s="239"/>
      <c r="MWN714" s="239"/>
      <c r="MWO714" s="239"/>
      <c r="MWP714" s="239"/>
      <c r="MWQ714" s="239"/>
      <c r="MWR714" s="239"/>
      <c r="MWS714" s="239"/>
      <c r="MWT714" s="239"/>
      <c r="MWU714" s="239"/>
      <c r="MWV714" s="239"/>
      <c r="MWW714" s="239"/>
      <c r="MWX714" s="239"/>
      <c r="MWY714" s="239"/>
      <c r="MWZ714" s="239"/>
      <c r="MXA714" s="239"/>
      <c r="MXB714" s="239"/>
      <c r="MXC714" s="239"/>
      <c r="MXD714" s="239"/>
      <c r="MXE714" s="239"/>
      <c r="MXF714" s="239"/>
      <c r="MXG714" s="239"/>
      <c r="MXH714" s="239"/>
      <c r="MXI714" s="239"/>
      <c r="MXJ714" s="239"/>
      <c r="MXK714" s="239"/>
      <c r="MXL714" s="239"/>
      <c r="MXM714" s="239"/>
      <c r="MXN714" s="239"/>
      <c r="MXO714" s="239"/>
      <c r="MXP714" s="239"/>
      <c r="MXQ714" s="239"/>
      <c r="MXR714" s="239"/>
      <c r="MXS714" s="239"/>
      <c r="MXT714" s="239"/>
      <c r="MXU714" s="239"/>
      <c r="MXV714" s="239"/>
      <c r="MXW714" s="239"/>
      <c r="MXX714" s="239"/>
      <c r="MXY714" s="239"/>
      <c r="MXZ714" s="239"/>
      <c r="MYA714" s="239"/>
      <c r="MYB714" s="239"/>
      <c r="MYC714" s="239"/>
      <c r="MYD714" s="239"/>
      <c r="MYE714" s="239"/>
      <c r="MYF714" s="239"/>
      <c r="MYG714" s="239"/>
      <c r="MYH714" s="239"/>
      <c r="MYI714" s="239"/>
      <c r="MYJ714" s="239"/>
      <c r="MYK714" s="239"/>
      <c r="MYL714" s="239"/>
      <c r="MYM714" s="239"/>
      <c r="MYN714" s="239"/>
      <c r="MYO714" s="239"/>
      <c r="MYP714" s="239"/>
      <c r="MYQ714" s="239"/>
      <c r="MYR714" s="239"/>
      <c r="MYS714" s="239"/>
      <c r="MYT714" s="239"/>
      <c r="MYU714" s="239"/>
      <c r="MYV714" s="239"/>
      <c r="MYW714" s="239"/>
      <c r="MYX714" s="239"/>
      <c r="MYY714" s="239"/>
      <c r="MYZ714" s="239"/>
      <c r="MZA714" s="239"/>
      <c r="MZB714" s="239"/>
      <c r="MZC714" s="239"/>
      <c r="MZD714" s="239"/>
      <c r="MZE714" s="239"/>
      <c r="MZF714" s="239"/>
      <c r="MZG714" s="239"/>
      <c r="MZH714" s="239"/>
      <c r="MZI714" s="239"/>
      <c r="MZJ714" s="239"/>
      <c r="MZK714" s="239"/>
      <c r="MZL714" s="239"/>
      <c r="MZM714" s="239"/>
      <c r="MZN714" s="239"/>
      <c r="MZO714" s="239"/>
      <c r="MZP714" s="239"/>
      <c r="MZQ714" s="239"/>
      <c r="MZR714" s="239"/>
      <c r="MZS714" s="239"/>
      <c r="MZT714" s="239"/>
      <c r="MZU714" s="239"/>
      <c r="MZV714" s="239"/>
      <c r="MZW714" s="239"/>
      <c r="MZX714" s="239"/>
      <c r="MZY714" s="239"/>
      <c r="MZZ714" s="239"/>
      <c r="NAA714" s="239"/>
      <c r="NAB714" s="239"/>
      <c r="NAC714" s="239"/>
      <c r="NAD714" s="239"/>
      <c r="NAE714" s="239"/>
      <c r="NAF714" s="239"/>
      <c r="NAG714" s="239"/>
      <c r="NAH714" s="239"/>
      <c r="NAI714" s="239"/>
      <c r="NAJ714" s="239"/>
      <c r="NAK714" s="239"/>
      <c r="NAL714" s="239"/>
      <c r="NAM714" s="239"/>
      <c r="NAN714" s="239"/>
      <c r="NAO714" s="239"/>
      <c r="NAP714" s="239"/>
      <c r="NAQ714" s="239"/>
      <c r="NAR714" s="239"/>
      <c r="NAS714" s="239"/>
      <c r="NAT714" s="239"/>
      <c r="NAU714" s="239"/>
      <c r="NAV714" s="239"/>
      <c r="NAW714" s="239"/>
      <c r="NAX714" s="239"/>
      <c r="NAY714" s="239"/>
      <c r="NAZ714" s="239"/>
      <c r="NBA714" s="239"/>
      <c r="NBB714" s="239"/>
      <c r="NBC714" s="239"/>
      <c r="NBD714" s="239"/>
      <c r="NBE714" s="239"/>
      <c r="NBF714" s="239"/>
      <c r="NBG714" s="239"/>
      <c r="NBH714" s="239"/>
      <c r="NBI714" s="239"/>
      <c r="NBJ714" s="239"/>
      <c r="NBK714" s="239"/>
      <c r="NBL714" s="239"/>
      <c r="NBM714" s="239"/>
      <c r="NBN714" s="239"/>
      <c r="NBO714" s="239"/>
      <c r="NBP714" s="239"/>
      <c r="NBQ714" s="239"/>
      <c r="NBR714" s="239"/>
      <c r="NBS714" s="239"/>
      <c r="NBT714" s="239"/>
      <c r="NBU714" s="239"/>
      <c r="NBV714" s="239"/>
      <c r="NBW714" s="239"/>
      <c r="NBX714" s="239"/>
      <c r="NBY714" s="239"/>
      <c r="NBZ714" s="239"/>
      <c r="NCA714" s="239"/>
      <c r="NCB714" s="239"/>
      <c r="NCC714" s="239"/>
      <c r="NCD714" s="239"/>
      <c r="NCE714" s="239"/>
      <c r="NCF714" s="239"/>
      <c r="NCG714" s="239"/>
      <c r="NCH714" s="239"/>
      <c r="NCI714" s="239"/>
      <c r="NCJ714" s="239"/>
      <c r="NCK714" s="239"/>
      <c r="NCL714" s="239"/>
      <c r="NCM714" s="239"/>
      <c r="NCN714" s="239"/>
      <c r="NCO714" s="239"/>
      <c r="NCP714" s="239"/>
      <c r="NCQ714" s="239"/>
      <c r="NCR714" s="239"/>
      <c r="NCS714" s="239"/>
      <c r="NCT714" s="239"/>
      <c r="NCU714" s="239"/>
      <c r="NCV714" s="239"/>
      <c r="NCW714" s="239"/>
      <c r="NCX714" s="239"/>
      <c r="NCY714" s="239"/>
      <c r="NCZ714" s="239"/>
      <c r="NDA714" s="239"/>
      <c r="NDB714" s="239"/>
      <c r="NDC714" s="239"/>
      <c r="NDD714" s="239"/>
      <c r="NDE714" s="239"/>
      <c r="NDF714" s="239"/>
      <c r="NDG714" s="239"/>
      <c r="NDH714" s="239"/>
      <c r="NDI714" s="239"/>
      <c r="NDJ714" s="239"/>
      <c r="NDK714" s="239"/>
      <c r="NDL714" s="239"/>
      <c r="NDM714" s="239"/>
      <c r="NDN714" s="239"/>
      <c r="NDO714" s="239"/>
      <c r="NDP714" s="239"/>
      <c r="NDQ714" s="239"/>
      <c r="NDR714" s="239"/>
      <c r="NDS714" s="239"/>
      <c r="NDT714" s="239"/>
      <c r="NDU714" s="239"/>
      <c r="NDV714" s="239"/>
      <c r="NDW714" s="239"/>
      <c r="NDX714" s="239"/>
      <c r="NDY714" s="239"/>
      <c r="NDZ714" s="239"/>
      <c r="NEA714" s="239"/>
      <c r="NEB714" s="239"/>
      <c r="NEC714" s="239"/>
      <c r="NED714" s="239"/>
      <c r="NEE714" s="239"/>
      <c r="NEF714" s="239"/>
      <c r="NEG714" s="239"/>
      <c r="NEH714" s="239"/>
      <c r="NEI714" s="239"/>
      <c r="NEJ714" s="239"/>
      <c r="NEK714" s="239"/>
      <c r="NEL714" s="239"/>
      <c r="NEM714" s="239"/>
      <c r="NEN714" s="239"/>
      <c r="NEO714" s="239"/>
      <c r="NEP714" s="239"/>
      <c r="NEQ714" s="239"/>
      <c r="NER714" s="239"/>
      <c r="NES714" s="239"/>
      <c r="NET714" s="239"/>
      <c r="NEU714" s="239"/>
      <c r="NEV714" s="239"/>
      <c r="NEW714" s="239"/>
      <c r="NEX714" s="239"/>
      <c r="NEY714" s="239"/>
      <c r="NEZ714" s="239"/>
      <c r="NFA714" s="239"/>
      <c r="NFB714" s="239"/>
      <c r="NFC714" s="239"/>
      <c r="NFD714" s="239"/>
      <c r="NFE714" s="239"/>
      <c r="NFF714" s="239"/>
      <c r="NFG714" s="239"/>
      <c r="NFH714" s="239"/>
      <c r="NFI714" s="239"/>
      <c r="NFJ714" s="239"/>
      <c r="NFK714" s="239"/>
      <c r="NFL714" s="239"/>
      <c r="NFM714" s="239"/>
      <c r="NFN714" s="239"/>
      <c r="NFO714" s="239"/>
      <c r="NFP714" s="239"/>
      <c r="NFQ714" s="239"/>
      <c r="NFR714" s="239"/>
      <c r="NFS714" s="239"/>
      <c r="NFT714" s="239"/>
      <c r="NFU714" s="239"/>
      <c r="NFV714" s="239"/>
      <c r="NFW714" s="239"/>
      <c r="NFX714" s="239"/>
      <c r="NFY714" s="239"/>
      <c r="NFZ714" s="239"/>
      <c r="NGA714" s="239"/>
      <c r="NGB714" s="239"/>
      <c r="NGC714" s="239"/>
      <c r="NGD714" s="239"/>
      <c r="NGE714" s="239"/>
      <c r="NGF714" s="239"/>
      <c r="NGG714" s="239"/>
      <c r="NGH714" s="239"/>
      <c r="NGI714" s="239"/>
      <c r="NGJ714" s="239"/>
      <c r="NGK714" s="239"/>
      <c r="NGL714" s="239"/>
      <c r="NGM714" s="239"/>
      <c r="NGN714" s="239"/>
      <c r="NGO714" s="239"/>
      <c r="NGP714" s="239"/>
      <c r="NGQ714" s="239"/>
      <c r="NGR714" s="239"/>
      <c r="NGS714" s="239"/>
      <c r="NGT714" s="239"/>
      <c r="NGU714" s="239"/>
      <c r="NGV714" s="239"/>
      <c r="NGW714" s="239"/>
      <c r="NGX714" s="239"/>
      <c r="NGY714" s="239"/>
      <c r="NGZ714" s="239"/>
      <c r="NHA714" s="239"/>
      <c r="NHB714" s="239"/>
      <c r="NHC714" s="239"/>
      <c r="NHD714" s="239"/>
      <c r="NHE714" s="239"/>
      <c r="NHF714" s="239"/>
      <c r="NHG714" s="239"/>
      <c r="NHH714" s="239"/>
      <c r="NHI714" s="239"/>
      <c r="NHJ714" s="239"/>
      <c r="NHK714" s="239"/>
      <c r="NHL714" s="239"/>
      <c r="NHM714" s="239"/>
      <c r="NHN714" s="239"/>
      <c r="NHO714" s="239"/>
      <c r="NHP714" s="239"/>
      <c r="NHQ714" s="239"/>
      <c r="NHR714" s="239"/>
      <c r="NHS714" s="239"/>
      <c r="NHT714" s="239"/>
      <c r="NHU714" s="239"/>
      <c r="NHV714" s="239"/>
      <c r="NHW714" s="239"/>
      <c r="NHX714" s="239"/>
      <c r="NHY714" s="239"/>
      <c r="NHZ714" s="239"/>
      <c r="NIA714" s="239"/>
      <c r="NIB714" s="239"/>
      <c r="NIC714" s="239"/>
      <c r="NID714" s="239"/>
      <c r="NIE714" s="239"/>
      <c r="NIF714" s="239"/>
      <c r="NIG714" s="239"/>
      <c r="NIH714" s="239"/>
      <c r="NII714" s="239"/>
      <c r="NIJ714" s="239"/>
      <c r="NIK714" s="239"/>
      <c r="NIL714" s="239"/>
      <c r="NIM714" s="239"/>
      <c r="NIN714" s="239"/>
      <c r="NIO714" s="239"/>
      <c r="NIP714" s="239"/>
      <c r="NIQ714" s="239"/>
      <c r="NIR714" s="239"/>
      <c r="NIS714" s="239"/>
      <c r="NIT714" s="239"/>
      <c r="NIU714" s="239"/>
      <c r="NIV714" s="239"/>
      <c r="NIW714" s="239"/>
      <c r="NIX714" s="239"/>
      <c r="NIY714" s="239"/>
      <c r="NIZ714" s="239"/>
      <c r="NJA714" s="239"/>
      <c r="NJB714" s="239"/>
      <c r="NJC714" s="239"/>
      <c r="NJD714" s="239"/>
      <c r="NJE714" s="239"/>
      <c r="NJF714" s="239"/>
      <c r="NJG714" s="239"/>
      <c r="NJH714" s="239"/>
      <c r="NJI714" s="239"/>
      <c r="NJJ714" s="239"/>
      <c r="NJK714" s="239"/>
      <c r="NJL714" s="239"/>
      <c r="NJM714" s="239"/>
      <c r="NJN714" s="239"/>
      <c r="NJO714" s="239"/>
      <c r="NJP714" s="239"/>
      <c r="NJQ714" s="239"/>
      <c r="NJR714" s="239"/>
      <c r="NJS714" s="239"/>
      <c r="NJT714" s="239"/>
      <c r="NJU714" s="239"/>
      <c r="NJV714" s="239"/>
      <c r="NJW714" s="239"/>
      <c r="NJX714" s="239"/>
      <c r="NJY714" s="239"/>
      <c r="NJZ714" s="239"/>
      <c r="NKA714" s="239"/>
      <c r="NKB714" s="239"/>
      <c r="NKC714" s="239"/>
      <c r="NKD714" s="239"/>
      <c r="NKE714" s="239"/>
      <c r="NKF714" s="239"/>
      <c r="NKG714" s="239"/>
      <c r="NKH714" s="239"/>
      <c r="NKI714" s="239"/>
      <c r="NKJ714" s="239"/>
      <c r="NKK714" s="239"/>
      <c r="NKL714" s="239"/>
      <c r="NKM714" s="239"/>
      <c r="NKN714" s="239"/>
      <c r="NKO714" s="239"/>
      <c r="NKP714" s="239"/>
      <c r="NKQ714" s="239"/>
      <c r="NKR714" s="239"/>
      <c r="NKS714" s="239"/>
      <c r="NKT714" s="239"/>
      <c r="NKU714" s="239"/>
      <c r="NKV714" s="239"/>
      <c r="NKW714" s="239"/>
      <c r="NKX714" s="239"/>
      <c r="NKY714" s="239"/>
      <c r="NKZ714" s="239"/>
      <c r="NLA714" s="239"/>
      <c r="NLB714" s="239"/>
      <c r="NLC714" s="239"/>
      <c r="NLD714" s="239"/>
      <c r="NLE714" s="239"/>
      <c r="NLF714" s="239"/>
      <c r="NLG714" s="239"/>
      <c r="NLH714" s="239"/>
      <c r="NLI714" s="239"/>
      <c r="NLJ714" s="239"/>
      <c r="NLK714" s="239"/>
      <c r="NLL714" s="239"/>
      <c r="NLM714" s="239"/>
      <c r="NLN714" s="239"/>
      <c r="NLO714" s="239"/>
      <c r="NLP714" s="239"/>
      <c r="NLQ714" s="239"/>
      <c r="NLR714" s="239"/>
      <c r="NLS714" s="239"/>
      <c r="NLT714" s="239"/>
      <c r="NLU714" s="239"/>
      <c r="NLV714" s="239"/>
      <c r="NLW714" s="239"/>
      <c r="NLX714" s="239"/>
      <c r="NLY714" s="239"/>
      <c r="NLZ714" s="239"/>
      <c r="NMA714" s="239"/>
      <c r="NMB714" s="239"/>
      <c r="NMC714" s="239"/>
      <c r="NMD714" s="239"/>
      <c r="NME714" s="239"/>
      <c r="NMF714" s="239"/>
      <c r="NMG714" s="239"/>
      <c r="NMH714" s="239"/>
      <c r="NMI714" s="239"/>
      <c r="NMJ714" s="239"/>
      <c r="NMK714" s="239"/>
      <c r="NML714" s="239"/>
      <c r="NMM714" s="239"/>
      <c r="NMN714" s="239"/>
      <c r="NMO714" s="239"/>
      <c r="NMP714" s="239"/>
      <c r="NMQ714" s="239"/>
      <c r="NMR714" s="239"/>
      <c r="NMS714" s="239"/>
      <c r="NMT714" s="239"/>
      <c r="NMU714" s="239"/>
      <c r="NMV714" s="239"/>
      <c r="NMW714" s="239"/>
      <c r="NMX714" s="239"/>
      <c r="NMY714" s="239"/>
      <c r="NMZ714" s="239"/>
      <c r="NNA714" s="239"/>
      <c r="NNB714" s="239"/>
      <c r="NNC714" s="239"/>
      <c r="NND714" s="239"/>
      <c r="NNE714" s="239"/>
      <c r="NNF714" s="239"/>
      <c r="NNG714" s="239"/>
      <c r="NNH714" s="239"/>
      <c r="NNI714" s="239"/>
      <c r="NNJ714" s="239"/>
      <c r="NNK714" s="239"/>
      <c r="NNL714" s="239"/>
      <c r="NNM714" s="239"/>
      <c r="NNN714" s="239"/>
      <c r="NNO714" s="239"/>
      <c r="NNP714" s="239"/>
      <c r="NNQ714" s="239"/>
      <c r="NNR714" s="239"/>
      <c r="NNS714" s="239"/>
      <c r="NNT714" s="239"/>
      <c r="NNU714" s="239"/>
      <c r="NNV714" s="239"/>
      <c r="NNW714" s="239"/>
      <c r="NNX714" s="239"/>
      <c r="NNY714" s="239"/>
      <c r="NNZ714" s="239"/>
      <c r="NOA714" s="239"/>
      <c r="NOB714" s="239"/>
      <c r="NOC714" s="239"/>
      <c r="NOD714" s="239"/>
      <c r="NOE714" s="239"/>
      <c r="NOF714" s="239"/>
      <c r="NOG714" s="239"/>
      <c r="NOH714" s="239"/>
      <c r="NOI714" s="239"/>
      <c r="NOJ714" s="239"/>
      <c r="NOK714" s="239"/>
      <c r="NOL714" s="239"/>
      <c r="NOM714" s="239"/>
      <c r="NON714" s="239"/>
      <c r="NOO714" s="239"/>
      <c r="NOP714" s="239"/>
      <c r="NOQ714" s="239"/>
      <c r="NOR714" s="239"/>
      <c r="NOS714" s="239"/>
      <c r="NOT714" s="239"/>
      <c r="NOU714" s="239"/>
      <c r="NOV714" s="239"/>
      <c r="NOW714" s="239"/>
      <c r="NOX714" s="239"/>
      <c r="NOY714" s="239"/>
      <c r="NOZ714" s="239"/>
      <c r="NPA714" s="239"/>
      <c r="NPB714" s="239"/>
      <c r="NPC714" s="239"/>
      <c r="NPD714" s="239"/>
      <c r="NPE714" s="239"/>
      <c r="NPF714" s="239"/>
      <c r="NPG714" s="239"/>
      <c r="NPH714" s="239"/>
      <c r="NPI714" s="239"/>
      <c r="NPJ714" s="239"/>
      <c r="NPK714" s="239"/>
      <c r="NPL714" s="239"/>
      <c r="NPM714" s="239"/>
      <c r="NPN714" s="239"/>
      <c r="NPO714" s="239"/>
      <c r="NPP714" s="239"/>
      <c r="NPQ714" s="239"/>
      <c r="NPR714" s="239"/>
      <c r="NPS714" s="239"/>
      <c r="NPT714" s="239"/>
      <c r="NPU714" s="239"/>
      <c r="NPV714" s="239"/>
      <c r="NPW714" s="239"/>
      <c r="NPX714" s="239"/>
      <c r="NPY714" s="239"/>
      <c r="NPZ714" s="239"/>
      <c r="NQA714" s="239"/>
      <c r="NQB714" s="239"/>
      <c r="NQC714" s="239"/>
      <c r="NQD714" s="239"/>
      <c r="NQE714" s="239"/>
      <c r="NQF714" s="239"/>
      <c r="NQG714" s="239"/>
      <c r="NQH714" s="239"/>
      <c r="NQI714" s="239"/>
      <c r="NQJ714" s="239"/>
      <c r="NQK714" s="239"/>
      <c r="NQL714" s="239"/>
      <c r="NQM714" s="239"/>
      <c r="NQN714" s="239"/>
      <c r="NQO714" s="239"/>
      <c r="NQP714" s="239"/>
      <c r="NQQ714" s="239"/>
      <c r="NQR714" s="239"/>
      <c r="NQS714" s="239"/>
      <c r="NQT714" s="239"/>
      <c r="NQU714" s="239"/>
      <c r="NQV714" s="239"/>
      <c r="NQW714" s="239"/>
      <c r="NQX714" s="239"/>
      <c r="NQY714" s="239"/>
      <c r="NQZ714" s="239"/>
      <c r="NRA714" s="239"/>
      <c r="NRB714" s="239"/>
      <c r="NRC714" s="239"/>
      <c r="NRD714" s="239"/>
      <c r="NRE714" s="239"/>
      <c r="NRF714" s="239"/>
      <c r="NRG714" s="239"/>
      <c r="NRH714" s="239"/>
      <c r="NRI714" s="239"/>
      <c r="NRJ714" s="239"/>
      <c r="NRK714" s="239"/>
      <c r="NRL714" s="239"/>
      <c r="NRM714" s="239"/>
      <c r="NRN714" s="239"/>
      <c r="NRO714" s="239"/>
      <c r="NRP714" s="239"/>
      <c r="NRQ714" s="239"/>
      <c r="NRR714" s="239"/>
      <c r="NRS714" s="239"/>
      <c r="NRT714" s="239"/>
      <c r="NRU714" s="239"/>
      <c r="NRV714" s="239"/>
      <c r="NRW714" s="239"/>
      <c r="NRX714" s="239"/>
      <c r="NRY714" s="239"/>
      <c r="NRZ714" s="239"/>
      <c r="NSA714" s="239"/>
      <c r="NSB714" s="239"/>
      <c r="NSC714" s="239"/>
      <c r="NSD714" s="239"/>
      <c r="NSE714" s="239"/>
      <c r="NSF714" s="239"/>
      <c r="NSG714" s="239"/>
      <c r="NSH714" s="239"/>
      <c r="NSI714" s="239"/>
      <c r="NSJ714" s="239"/>
      <c r="NSK714" s="239"/>
      <c r="NSL714" s="239"/>
      <c r="NSM714" s="239"/>
      <c r="NSN714" s="239"/>
      <c r="NSO714" s="239"/>
      <c r="NSP714" s="239"/>
      <c r="NSQ714" s="239"/>
      <c r="NSR714" s="239"/>
      <c r="NSS714" s="239"/>
      <c r="NST714" s="239"/>
      <c r="NSU714" s="239"/>
      <c r="NSV714" s="239"/>
      <c r="NSW714" s="239"/>
      <c r="NSX714" s="239"/>
      <c r="NSY714" s="239"/>
      <c r="NSZ714" s="239"/>
      <c r="NTA714" s="239"/>
      <c r="NTB714" s="239"/>
      <c r="NTC714" s="239"/>
      <c r="NTD714" s="239"/>
      <c r="NTE714" s="239"/>
      <c r="NTF714" s="239"/>
      <c r="NTG714" s="239"/>
      <c r="NTH714" s="239"/>
      <c r="NTI714" s="239"/>
      <c r="NTJ714" s="239"/>
      <c r="NTK714" s="239"/>
      <c r="NTL714" s="239"/>
      <c r="NTM714" s="239"/>
      <c r="NTN714" s="239"/>
      <c r="NTO714" s="239"/>
      <c r="NTP714" s="239"/>
      <c r="NTQ714" s="239"/>
      <c r="NTR714" s="239"/>
      <c r="NTS714" s="239"/>
      <c r="NTT714" s="239"/>
      <c r="NTU714" s="239"/>
      <c r="NTV714" s="239"/>
      <c r="NTW714" s="239"/>
      <c r="NTX714" s="239"/>
      <c r="NTY714" s="239"/>
      <c r="NTZ714" s="239"/>
      <c r="NUA714" s="239"/>
      <c r="NUB714" s="239"/>
      <c r="NUC714" s="239"/>
      <c r="NUD714" s="239"/>
      <c r="NUE714" s="239"/>
      <c r="NUF714" s="239"/>
      <c r="NUG714" s="239"/>
      <c r="NUH714" s="239"/>
      <c r="NUI714" s="239"/>
      <c r="NUJ714" s="239"/>
      <c r="NUK714" s="239"/>
      <c r="NUL714" s="239"/>
      <c r="NUM714" s="239"/>
      <c r="NUN714" s="239"/>
      <c r="NUO714" s="239"/>
      <c r="NUP714" s="239"/>
      <c r="NUQ714" s="239"/>
      <c r="NUR714" s="239"/>
      <c r="NUS714" s="239"/>
      <c r="NUT714" s="239"/>
      <c r="NUU714" s="239"/>
      <c r="NUV714" s="239"/>
      <c r="NUW714" s="239"/>
      <c r="NUX714" s="239"/>
      <c r="NUY714" s="239"/>
      <c r="NUZ714" s="239"/>
      <c r="NVA714" s="239"/>
      <c r="NVB714" s="239"/>
      <c r="NVC714" s="239"/>
      <c r="NVD714" s="239"/>
      <c r="NVE714" s="239"/>
      <c r="NVF714" s="239"/>
      <c r="NVG714" s="239"/>
      <c r="NVH714" s="239"/>
      <c r="NVI714" s="239"/>
      <c r="NVJ714" s="239"/>
      <c r="NVK714" s="239"/>
      <c r="NVL714" s="239"/>
      <c r="NVM714" s="239"/>
      <c r="NVN714" s="239"/>
      <c r="NVO714" s="239"/>
      <c r="NVP714" s="239"/>
      <c r="NVQ714" s="239"/>
      <c r="NVR714" s="239"/>
      <c r="NVS714" s="239"/>
      <c r="NVT714" s="239"/>
      <c r="NVU714" s="239"/>
      <c r="NVV714" s="239"/>
      <c r="NVW714" s="239"/>
      <c r="NVX714" s="239"/>
      <c r="NVY714" s="239"/>
      <c r="NVZ714" s="239"/>
      <c r="NWA714" s="239"/>
      <c r="NWB714" s="239"/>
      <c r="NWC714" s="239"/>
      <c r="NWD714" s="239"/>
      <c r="NWE714" s="239"/>
      <c r="NWF714" s="239"/>
      <c r="NWG714" s="239"/>
      <c r="NWH714" s="239"/>
      <c r="NWI714" s="239"/>
      <c r="NWJ714" s="239"/>
      <c r="NWK714" s="239"/>
      <c r="NWL714" s="239"/>
      <c r="NWM714" s="239"/>
      <c r="NWN714" s="239"/>
      <c r="NWO714" s="239"/>
      <c r="NWP714" s="239"/>
      <c r="NWQ714" s="239"/>
      <c r="NWR714" s="239"/>
      <c r="NWS714" s="239"/>
      <c r="NWT714" s="239"/>
      <c r="NWU714" s="239"/>
      <c r="NWV714" s="239"/>
      <c r="NWW714" s="239"/>
      <c r="NWX714" s="239"/>
      <c r="NWY714" s="239"/>
      <c r="NWZ714" s="239"/>
      <c r="NXA714" s="239"/>
      <c r="NXB714" s="239"/>
      <c r="NXC714" s="239"/>
      <c r="NXD714" s="239"/>
      <c r="NXE714" s="239"/>
      <c r="NXF714" s="239"/>
      <c r="NXG714" s="239"/>
      <c r="NXH714" s="239"/>
      <c r="NXI714" s="239"/>
      <c r="NXJ714" s="239"/>
      <c r="NXK714" s="239"/>
      <c r="NXL714" s="239"/>
      <c r="NXM714" s="239"/>
      <c r="NXN714" s="239"/>
      <c r="NXO714" s="239"/>
      <c r="NXP714" s="239"/>
      <c r="NXQ714" s="239"/>
      <c r="NXR714" s="239"/>
      <c r="NXS714" s="239"/>
      <c r="NXT714" s="239"/>
      <c r="NXU714" s="239"/>
      <c r="NXV714" s="239"/>
      <c r="NXW714" s="239"/>
      <c r="NXX714" s="239"/>
      <c r="NXY714" s="239"/>
      <c r="NXZ714" s="239"/>
      <c r="NYA714" s="239"/>
      <c r="NYB714" s="239"/>
      <c r="NYC714" s="239"/>
      <c r="NYD714" s="239"/>
      <c r="NYE714" s="239"/>
      <c r="NYF714" s="239"/>
      <c r="NYG714" s="239"/>
      <c r="NYH714" s="239"/>
      <c r="NYI714" s="239"/>
      <c r="NYJ714" s="239"/>
      <c r="NYK714" s="239"/>
      <c r="NYL714" s="239"/>
      <c r="NYM714" s="239"/>
      <c r="NYN714" s="239"/>
      <c r="NYO714" s="239"/>
      <c r="NYP714" s="239"/>
      <c r="NYQ714" s="239"/>
      <c r="NYR714" s="239"/>
      <c r="NYS714" s="239"/>
      <c r="NYT714" s="239"/>
      <c r="NYU714" s="239"/>
      <c r="NYV714" s="239"/>
      <c r="NYW714" s="239"/>
      <c r="NYX714" s="239"/>
      <c r="NYY714" s="239"/>
      <c r="NYZ714" s="239"/>
      <c r="NZA714" s="239"/>
      <c r="NZB714" s="239"/>
      <c r="NZC714" s="239"/>
      <c r="NZD714" s="239"/>
      <c r="NZE714" s="239"/>
      <c r="NZF714" s="239"/>
      <c r="NZG714" s="239"/>
      <c r="NZH714" s="239"/>
      <c r="NZI714" s="239"/>
      <c r="NZJ714" s="239"/>
      <c r="NZK714" s="239"/>
      <c r="NZL714" s="239"/>
      <c r="NZM714" s="239"/>
      <c r="NZN714" s="239"/>
      <c r="NZO714" s="239"/>
      <c r="NZP714" s="239"/>
      <c r="NZQ714" s="239"/>
      <c r="NZR714" s="239"/>
      <c r="NZS714" s="239"/>
      <c r="NZT714" s="239"/>
      <c r="NZU714" s="239"/>
      <c r="NZV714" s="239"/>
      <c r="NZW714" s="239"/>
      <c r="NZX714" s="239"/>
      <c r="NZY714" s="239"/>
      <c r="NZZ714" s="239"/>
      <c r="OAA714" s="239"/>
      <c r="OAB714" s="239"/>
      <c r="OAC714" s="239"/>
      <c r="OAD714" s="239"/>
      <c r="OAE714" s="239"/>
      <c r="OAF714" s="239"/>
      <c r="OAG714" s="239"/>
      <c r="OAH714" s="239"/>
      <c r="OAI714" s="239"/>
      <c r="OAJ714" s="239"/>
      <c r="OAK714" s="239"/>
      <c r="OAL714" s="239"/>
      <c r="OAM714" s="239"/>
      <c r="OAN714" s="239"/>
      <c r="OAO714" s="239"/>
      <c r="OAP714" s="239"/>
      <c r="OAQ714" s="239"/>
      <c r="OAR714" s="239"/>
      <c r="OAS714" s="239"/>
      <c r="OAT714" s="239"/>
      <c r="OAU714" s="239"/>
      <c r="OAV714" s="239"/>
      <c r="OAW714" s="239"/>
      <c r="OAX714" s="239"/>
      <c r="OAY714" s="239"/>
      <c r="OAZ714" s="239"/>
      <c r="OBA714" s="239"/>
      <c r="OBB714" s="239"/>
      <c r="OBC714" s="239"/>
      <c r="OBD714" s="239"/>
      <c r="OBE714" s="239"/>
      <c r="OBF714" s="239"/>
      <c r="OBG714" s="239"/>
      <c r="OBH714" s="239"/>
      <c r="OBI714" s="239"/>
      <c r="OBJ714" s="239"/>
      <c r="OBK714" s="239"/>
      <c r="OBL714" s="239"/>
      <c r="OBM714" s="239"/>
      <c r="OBN714" s="239"/>
      <c r="OBO714" s="239"/>
      <c r="OBP714" s="239"/>
      <c r="OBQ714" s="239"/>
      <c r="OBR714" s="239"/>
      <c r="OBS714" s="239"/>
      <c r="OBT714" s="239"/>
      <c r="OBU714" s="239"/>
      <c r="OBV714" s="239"/>
      <c r="OBW714" s="239"/>
      <c r="OBX714" s="239"/>
      <c r="OBY714" s="239"/>
      <c r="OBZ714" s="239"/>
      <c r="OCA714" s="239"/>
      <c r="OCB714" s="239"/>
      <c r="OCC714" s="239"/>
      <c r="OCD714" s="239"/>
      <c r="OCE714" s="239"/>
      <c r="OCF714" s="239"/>
      <c r="OCG714" s="239"/>
      <c r="OCH714" s="239"/>
      <c r="OCI714" s="239"/>
      <c r="OCJ714" s="239"/>
      <c r="OCK714" s="239"/>
      <c r="OCL714" s="239"/>
      <c r="OCM714" s="239"/>
      <c r="OCN714" s="239"/>
      <c r="OCO714" s="239"/>
      <c r="OCP714" s="239"/>
      <c r="OCQ714" s="239"/>
      <c r="OCR714" s="239"/>
      <c r="OCS714" s="239"/>
      <c r="OCT714" s="239"/>
      <c r="OCU714" s="239"/>
      <c r="OCV714" s="239"/>
      <c r="OCW714" s="239"/>
      <c r="OCX714" s="239"/>
      <c r="OCY714" s="239"/>
      <c r="OCZ714" s="239"/>
      <c r="ODA714" s="239"/>
      <c r="ODB714" s="239"/>
      <c r="ODC714" s="239"/>
      <c r="ODD714" s="239"/>
      <c r="ODE714" s="239"/>
      <c r="ODF714" s="239"/>
      <c r="ODG714" s="239"/>
      <c r="ODH714" s="239"/>
      <c r="ODI714" s="239"/>
      <c r="ODJ714" s="239"/>
      <c r="ODK714" s="239"/>
      <c r="ODL714" s="239"/>
      <c r="ODM714" s="239"/>
      <c r="ODN714" s="239"/>
      <c r="ODO714" s="239"/>
      <c r="ODP714" s="239"/>
      <c r="ODQ714" s="239"/>
      <c r="ODR714" s="239"/>
      <c r="ODS714" s="239"/>
      <c r="ODT714" s="239"/>
      <c r="ODU714" s="239"/>
      <c r="ODV714" s="239"/>
      <c r="ODW714" s="239"/>
      <c r="ODX714" s="239"/>
      <c r="ODY714" s="239"/>
      <c r="ODZ714" s="239"/>
      <c r="OEA714" s="239"/>
      <c r="OEB714" s="239"/>
      <c r="OEC714" s="239"/>
      <c r="OED714" s="239"/>
      <c r="OEE714" s="239"/>
      <c r="OEF714" s="239"/>
      <c r="OEG714" s="239"/>
      <c r="OEH714" s="239"/>
      <c r="OEI714" s="239"/>
      <c r="OEJ714" s="239"/>
      <c r="OEK714" s="239"/>
      <c r="OEL714" s="239"/>
      <c r="OEM714" s="239"/>
      <c r="OEN714" s="239"/>
      <c r="OEO714" s="239"/>
      <c r="OEP714" s="239"/>
      <c r="OEQ714" s="239"/>
      <c r="OER714" s="239"/>
      <c r="OES714" s="239"/>
      <c r="OET714" s="239"/>
      <c r="OEU714" s="239"/>
      <c r="OEV714" s="239"/>
      <c r="OEW714" s="239"/>
      <c r="OEX714" s="239"/>
      <c r="OEY714" s="239"/>
      <c r="OEZ714" s="239"/>
      <c r="OFA714" s="239"/>
      <c r="OFB714" s="239"/>
      <c r="OFC714" s="239"/>
      <c r="OFD714" s="239"/>
      <c r="OFE714" s="239"/>
      <c r="OFF714" s="239"/>
      <c r="OFG714" s="239"/>
      <c r="OFH714" s="239"/>
      <c r="OFI714" s="239"/>
      <c r="OFJ714" s="239"/>
      <c r="OFK714" s="239"/>
      <c r="OFL714" s="239"/>
      <c r="OFM714" s="239"/>
      <c r="OFN714" s="239"/>
      <c r="OFO714" s="239"/>
      <c r="OFP714" s="239"/>
      <c r="OFQ714" s="239"/>
      <c r="OFR714" s="239"/>
      <c r="OFS714" s="239"/>
      <c r="OFT714" s="239"/>
      <c r="OFU714" s="239"/>
      <c r="OFV714" s="239"/>
      <c r="OFW714" s="239"/>
      <c r="OFX714" s="239"/>
      <c r="OFY714" s="239"/>
      <c r="OFZ714" s="239"/>
      <c r="OGA714" s="239"/>
      <c r="OGB714" s="239"/>
      <c r="OGC714" s="239"/>
      <c r="OGD714" s="239"/>
      <c r="OGE714" s="239"/>
      <c r="OGF714" s="239"/>
      <c r="OGG714" s="239"/>
      <c r="OGH714" s="239"/>
      <c r="OGI714" s="239"/>
      <c r="OGJ714" s="239"/>
      <c r="OGK714" s="239"/>
      <c r="OGL714" s="239"/>
      <c r="OGM714" s="239"/>
      <c r="OGN714" s="239"/>
      <c r="OGO714" s="239"/>
      <c r="OGP714" s="239"/>
      <c r="OGQ714" s="239"/>
      <c r="OGR714" s="239"/>
      <c r="OGS714" s="239"/>
      <c r="OGT714" s="239"/>
      <c r="OGU714" s="239"/>
      <c r="OGV714" s="239"/>
      <c r="OGW714" s="239"/>
      <c r="OGX714" s="239"/>
      <c r="OGY714" s="239"/>
      <c r="OGZ714" s="239"/>
      <c r="OHA714" s="239"/>
      <c r="OHB714" s="239"/>
      <c r="OHC714" s="239"/>
      <c r="OHD714" s="239"/>
      <c r="OHE714" s="239"/>
      <c r="OHF714" s="239"/>
      <c r="OHG714" s="239"/>
      <c r="OHH714" s="239"/>
      <c r="OHI714" s="239"/>
      <c r="OHJ714" s="239"/>
      <c r="OHK714" s="239"/>
      <c r="OHL714" s="239"/>
      <c r="OHM714" s="239"/>
      <c r="OHN714" s="239"/>
      <c r="OHO714" s="239"/>
      <c r="OHP714" s="239"/>
      <c r="OHQ714" s="239"/>
      <c r="OHR714" s="239"/>
      <c r="OHS714" s="239"/>
      <c r="OHT714" s="239"/>
      <c r="OHU714" s="239"/>
      <c r="OHV714" s="239"/>
      <c r="OHW714" s="239"/>
      <c r="OHX714" s="239"/>
      <c r="OHY714" s="239"/>
      <c r="OHZ714" s="239"/>
      <c r="OIA714" s="239"/>
      <c r="OIB714" s="239"/>
      <c r="OIC714" s="239"/>
      <c r="OID714" s="239"/>
      <c r="OIE714" s="239"/>
      <c r="OIF714" s="239"/>
      <c r="OIG714" s="239"/>
      <c r="OIH714" s="239"/>
      <c r="OII714" s="239"/>
      <c r="OIJ714" s="239"/>
      <c r="OIK714" s="239"/>
      <c r="OIL714" s="239"/>
      <c r="OIM714" s="239"/>
      <c r="OIN714" s="239"/>
      <c r="OIO714" s="239"/>
      <c r="OIP714" s="239"/>
      <c r="OIQ714" s="239"/>
      <c r="OIR714" s="239"/>
      <c r="OIS714" s="239"/>
      <c r="OIT714" s="239"/>
      <c r="OIU714" s="239"/>
      <c r="OIV714" s="239"/>
      <c r="OIW714" s="239"/>
      <c r="OIX714" s="239"/>
      <c r="OIY714" s="239"/>
      <c r="OIZ714" s="239"/>
      <c r="OJA714" s="239"/>
      <c r="OJB714" s="239"/>
      <c r="OJC714" s="239"/>
      <c r="OJD714" s="239"/>
      <c r="OJE714" s="239"/>
      <c r="OJF714" s="239"/>
      <c r="OJG714" s="239"/>
      <c r="OJH714" s="239"/>
      <c r="OJI714" s="239"/>
      <c r="OJJ714" s="239"/>
      <c r="OJK714" s="239"/>
      <c r="OJL714" s="239"/>
      <c r="OJM714" s="239"/>
      <c r="OJN714" s="239"/>
      <c r="OJO714" s="239"/>
      <c r="OJP714" s="239"/>
      <c r="OJQ714" s="239"/>
      <c r="OJR714" s="239"/>
      <c r="OJS714" s="239"/>
      <c r="OJT714" s="239"/>
      <c r="OJU714" s="239"/>
      <c r="OJV714" s="239"/>
      <c r="OJW714" s="239"/>
      <c r="OJX714" s="239"/>
      <c r="OJY714" s="239"/>
      <c r="OJZ714" s="239"/>
      <c r="OKA714" s="239"/>
      <c r="OKB714" s="239"/>
      <c r="OKC714" s="239"/>
      <c r="OKD714" s="239"/>
      <c r="OKE714" s="239"/>
      <c r="OKF714" s="239"/>
      <c r="OKG714" s="239"/>
      <c r="OKH714" s="239"/>
      <c r="OKI714" s="239"/>
      <c r="OKJ714" s="239"/>
      <c r="OKK714" s="239"/>
      <c r="OKL714" s="239"/>
      <c r="OKM714" s="239"/>
      <c r="OKN714" s="239"/>
      <c r="OKO714" s="239"/>
      <c r="OKP714" s="239"/>
      <c r="OKQ714" s="239"/>
      <c r="OKR714" s="239"/>
      <c r="OKS714" s="239"/>
      <c r="OKT714" s="239"/>
      <c r="OKU714" s="239"/>
      <c r="OKV714" s="239"/>
      <c r="OKW714" s="239"/>
      <c r="OKX714" s="239"/>
      <c r="OKY714" s="239"/>
      <c r="OKZ714" s="239"/>
      <c r="OLA714" s="239"/>
      <c r="OLB714" s="239"/>
      <c r="OLC714" s="239"/>
      <c r="OLD714" s="239"/>
      <c r="OLE714" s="239"/>
      <c r="OLF714" s="239"/>
      <c r="OLG714" s="239"/>
      <c r="OLH714" s="239"/>
      <c r="OLI714" s="239"/>
      <c r="OLJ714" s="239"/>
      <c r="OLK714" s="239"/>
      <c r="OLL714" s="239"/>
      <c r="OLM714" s="239"/>
      <c r="OLN714" s="239"/>
      <c r="OLO714" s="239"/>
      <c r="OLP714" s="239"/>
      <c r="OLQ714" s="239"/>
      <c r="OLR714" s="239"/>
      <c r="OLS714" s="239"/>
      <c r="OLT714" s="239"/>
      <c r="OLU714" s="239"/>
      <c r="OLV714" s="239"/>
      <c r="OLW714" s="239"/>
      <c r="OLX714" s="239"/>
      <c r="OLY714" s="239"/>
      <c r="OLZ714" s="239"/>
      <c r="OMA714" s="239"/>
      <c r="OMB714" s="239"/>
      <c r="OMC714" s="239"/>
      <c r="OMD714" s="239"/>
      <c r="OME714" s="239"/>
      <c r="OMF714" s="239"/>
      <c r="OMG714" s="239"/>
      <c r="OMH714" s="239"/>
      <c r="OMI714" s="239"/>
      <c r="OMJ714" s="239"/>
      <c r="OMK714" s="239"/>
      <c r="OML714" s="239"/>
      <c r="OMM714" s="239"/>
      <c r="OMN714" s="239"/>
      <c r="OMO714" s="239"/>
      <c r="OMP714" s="239"/>
      <c r="OMQ714" s="239"/>
      <c r="OMR714" s="239"/>
      <c r="OMS714" s="239"/>
      <c r="OMT714" s="239"/>
      <c r="OMU714" s="239"/>
      <c r="OMV714" s="239"/>
      <c r="OMW714" s="239"/>
      <c r="OMX714" s="239"/>
      <c r="OMY714" s="239"/>
      <c r="OMZ714" s="239"/>
      <c r="ONA714" s="239"/>
      <c r="ONB714" s="239"/>
      <c r="ONC714" s="239"/>
      <c r="OND714" s="239"/>
      <c r="ONE714" s="239"/>
      <c r="ONF714" s="239"/>
      <c r="ONG714" s="239"/>
      <c r="ONH714" s="239"/>
      <c r="ONI714" s="239"/>
      <c r="ONJ714" s="239"/>
      <c r="ONK714" s="239"/>
      <c r="ONL714" s="239"/>
      <c r="ONM714" s="239"/>
      <c r="ONN714" s="239"/>
      <c r="ONO714" s="239"/>
      <c r="ONP714" s="239"/>
      <c r="ONQ714" s="239"/>
      <c r="ONR714" s="239"/>
      <c r="ONS714" s="239"/>
      <c r="ONT714" s="239"/>
      <c r="ONU714" s="239"/>
      <c r="ONV714" s="239"/>
      <c r="ONW714" s="239"/>
      <c r="ONX714" s="239"/>
      <c r="ONY714" s="239"/>
      <c r="ONZ714" s="239"/>
      <c r="OOA714" s="239"/>
      <c r="OOB714" s="239"/>
      <c r="OOC714" s="239"/>
      <c r="OOD714" s="239"/>
      <c r="OOE714" s="239"/>
      <c r="OOF714" s="239"/>
      <c r="OOG714" s="239"/>
      <c r="OOH714" s="239"/>
      <c r="OOI714" s="239"/>
      <c r="OOJ714" s="239"/>
      <c r="OOK714" s="239"/>
      <c r="OOL714" s="239"/>
      <c r="OOM714" s="239"/>
      <c r="OON714" s="239"/>
      <c r="OOO714" s="239"/>
      <c r="OOP714" s="239"/>
      <c r="OOQ714" s="239"/>
      <c r="OOR714" s="239"/>
      <c r="OOS714" s="239"/>
      <c r="OOT714" s="239"/>
      <c r="OOU714" s="239"/>
      <c r="OOV714" s="239"/>
      <c r="OOW714" s="239"/>
      <c r="OOX714" s="239"/>
      <c r="OOY714" s="239"/>
      <c r="OOZ714" s="239"/>
      <c r="OPA714" s="239"/>
      <c r="OPB714" s="239"/>
      <c r="OPC714" s="239"/>
      <c r="OPD714" s="239"/>
      <c r="OPE714" s="239"/>
      <c r="OPF714" s="239"/>
      <c r="OPG714" s="239"/>
      <c r="OPH714" s="239"/>
      <c r="OPI714" s="239"/>
      <c r="OPJ714" s="239"/>
      <c r="OPK714" s="239"/>
      <c r="OPL714" s="239"/>
      <c r="OPM714" s="239"/>
      <c r="OPN714" s="239"/>
      <c r="OPO714" s="239"/>
      <c r="OPP714" s="239"/>
      <c r="OPQ714" s="239"/>
      <c r="OPR714" s="239"/>
      <c r="OPS714" s="239"/>
      <c r="OPT714" s="239"/>
      <c r="OPU714" s="239"/>
      <c r="OPV714" s="239"/>
      <c r="OPW714" s="239"/>
      <c r="OPX714" s="239"/>
      <c r="OPY714" s="239"/>
      <c r="OPZ714" s="239"/>
      <c r="OQA714" s="239"/>
      <c r="OQB714" s="239"/>
      <c r="OQC714" s="239"/>
      <c r="OQD714" s="239"/>
      <c r="OQE714" s="239"/>
      <c r="OQF714" s="239"/>
      <c r="OQG714" s="239"/>
      <c r="OQH714" s="239"/>
      <c r="OQI714" s="239"/>
      <c r="OQJ714" s="239"/>
      <c r="OQK714" s="239"/>
      <c r="OQL714" s="239"/>
      <c r="OQM714" s="239"/>
      <c r="OQN714" s="239"/>
      <c r="OQO714" s="239"/>
      <c r="OQP714" s="239"/>
      <c r="OQQ714" s="239"/>
      <c r="OQR714" s="239"/>
      <c r="OQS714" s="239"/>
      <c r="OQT714" s="239"/>
      <c r="OQU714" s="239"/>
      <c r="OQV714" s="239"/>
      <c r="OQW714" s="239"/>
      <c r="OQX714" s="239"/>
      <c r="OQY714" s="239"/>
      <c r="OQZ714" s="239"/>
      <c r="ORA714" s="239"/>
      <c r="ORB714" s="239"/>
      <c r="ORC714" s="239"/>
      <c r="ORD714" s="239"/>
      <c r="ORE714" s="239"/>
      <c r="ORF714" s="239"/>
      <c r="ORG714" s="239"/>
      <c r="ORH714" s="239"/>
      <c r="ORI714" s="239"/>
      <c r="ORJ714" s="239"/>
      <c r="ORK714" s="239"/>
      <c r="ORL714" s="239"/>
      <c r="ORM714" s="239"/>
      <c r="ORN714" s="239"/>
      <c r="ORO714" s="239"/>
      <c r="ORP714" s="239"/>
      <c r="ORQ714" s="239"/>
      <c r="ORR714" s="239"/>
      <c r="ORS714" s="239"/>
      <c r="ORT714" s="239"/>
      <c r="ORU714" s="239"/>
      <c r="ORV714" s="239"/>
      <c r="ORW714" s="239"/>
      <c r="ORX714" s="239"/>
      <c r="ORY714" s="239"/>
      <c r="ORZ714" s="239"/>
      <c r="OSA714" s="239"/>
      <c r="OSB714" s="239"/>
      <c r="OSC714" s="239"/>
      <c r="OSD714" s="239"/>
      <c r="OSE714" s="239"/>
      <c r="OSF714" s="239"/>
      <c r="OSG714" s="239"/>
      <c r="OSH714" s="239"/>
      <c r="OSI714" s="239"/>
      <c r="OSJ714" s="239"/>
      <c r="OSK714" s="239"/>
      <c r="OSL714" s="239"/>
      <c r="OSM714" s="239"/>
      <c r="OSN714" s="239"/>
      <c r="OSO714" s="239"/>
      <c r="OSP714" s="239"/>
      <c r="OSQ714" s="239"/>
      <c r="OSR714" s="239"/>
      <c r="OSS714" s="239"/>
      <c r="OST714" s="239"/>
      <c r="OSU714" s="239"/>
      <c r="OSV714" s="239"/>
      <c r="OSW714" s="239"/>
      <c r="OSX714" s="239"/>
      <c r="OSY714" s="239"/>
      <c r="OSZ714" s="239"/>
      <c r="OTA714" s="239"/>
      <c r="OTB714" s="239"/>
      <c r="OTC714" s="239"/>
      <c r="OTD714" s="239"/>
      <c r="OTE714" s="239"/>
      <c r="OTF714" s="239"/>
      <c r="OTG714" s="239"/>
      <c r="OTH714" s="239"/>
      <c r="OTI714" s="239"/>
      <c r="OTJ714" s="239"/>
      <c r="OTK714" s="239"/>
      <c r="OTL714" s="239"/>
      <c r="OTM714" s="239"/>
      <c r="OTN714" s="239"/>
      <c r="OTO714" s="239"/>
      <c r="OTP714" s="239"/>
      <c r="OTQ714" s="239"/>
      <c r="OTR714" s="239"/>
      <c r="OTS714" s="239"/>
      <c r="OTT714" s="239"/>
      <c r="OTU714" s="239"/>
      <c r="OTV714" s="239"/>
      <c r="OTW714" s="239"/>
      <c r="OTX714" s="239"/>
      <c r="OTY714" s="239"/>
      <c r="OTZ714" s="239"/>
      <c r="OUA714" s="239"/>
      <c r="OUB714" s="239"/>
      <c r="OUC714" s="239"/>
      <c r="OUD714" s="239"/>
      <c r="OUE714" s="239"/>
      <c r="OUF714" s="239"/>
      <c r="OUG714" s="239"/>
      <c r="OUH714" s="239"/>
      <c r="OUI714" s="239"/>
      <c r="OUJ714" s="239"/>
      <c r="OUK714" s="239"/>
      <c r="OUL714" s="239"/>
      <c r="OUM714" s="239"/>
      <c r="OUN714" s="239"/>
      <c r="OUO714" s="239"/>
      <c r="OUP714" s="239"/>
      <c r="OUQ714" s="239"/>
      <c r="OUR714" s="239"/>
      <c r="OUS714" s="239"/>
      <c r="OUT714" s="239"/>
      <c r="OUU714" s="239"/>
      <c r="OUV714" s="239"/>
      <c r="OUW714" s="239"/>
      <c r="OUX714" s="239"/>
      <c r="OUY714" s="239"/>
      <c r="OUZ714" s="239"/>
      <c r="OVA714" s="239"/>
      <c r="OVB714" s="239"/>
      <c r="OVC714" s="239"/>
      <c r="OVD714" s="239"/>
      <c r="OVE714" s="239"/>
      <c r="OVF714" s="239"/>
      <c r="OVG714" s="239"/>
      <c r="OVH714" s="239"/>
      <c r="OVI714" s="239"/>
      <c r="OVJ714" s="239"/>
      <c r="OVK714" s="239"/>
      <c r="OVL714" s="239"/>
      <c r="OVM714" s="239"/>
      <c r="OVN714" s="239"/>
      <c r="OVO714" s="239"/>
      <c r="OVP714" s="239"/>
      <c r="OVQ714" s="239"/>
      <c r="OVR714" s="239"/>
      <c r="OVS714" s="239"/>
      <c r="OVT714" s="239"/>
      <c r="OVU714" s="239"/>
      <c r="OVV714" s="239"/>
      <c r="OVW714" s="239"/>
      <c r="OVX714" s="239"/>
      <c r="OVY714" s="239"/>
      <c r="OVZ714" s="239"/>
      <c r="OWA714" s="239"/>
      <c r="OWB714" s="239"/>
      <c r="OWC714" s="239"/>
      <c r="OWD714" s="239"/>
      <c r="OWE714" s="239"/>
      <c r="OWF714" s="239"/>
      <c r="OWG714" s="239"/>
      <c r="OWH714" s="239"/>
      <c r="OWI714" s="239"/>
      <c r="OWJ714" s="239"/>
      <c r="OWK714" s="239"/>
      <c r="OWL714" s="239"/>
      <c r="OWM714" s="239"/>
      <c r="OWN714" s="239"/>
      <c r="OWO714" s="239"/>
      <c r="OWP714" s="239"/>
      <c r="OWQ714" s="239"/>
      <c r="OWR714" s="239"/>
      <c r="OWS714" s="239"/>
      <c r="OWT714" s="239"/>
      <c r="OWU714" s="239"/>
      <c r="OWV714" s="239"/>
      <c r="OWW714" s="239"/>
      <c r="OWX714" s="239"/>
      <c r="OWY714" s="239"/>
      <c r="OWZ714" s="239"/>
      <c r="OXA714" s="239"/>
      <c r="OXB714" s="239"/>
      <c r="OXC714" s="239"/>
      <c r="OXD714" s="239"/>
      <c r="OXE714" s="239"/>
      <c r="OXF714" s="239"/>
      <c r="OXG714" s="239"/>
      <c r="OXH714" s="239"/>
      <c r="OXI714" s="239"/>
      <c r="OXJ714" s="239"/>
      <c r="OXK714" s="239"/>
      <c r="OXL714" s="239"/>
      <c r="OXM714" s="239"/>
      <c r="OXN714" s="239"/>
      <c r="OXO714" s="239"/>
      <c r="OXP714" s="239"/>
      <c r="OXQ714" s="239"/>
      <c r="OXR714" s="239"/>
      <c r="OXS714" s="239"/>
      <c r="OXT714" s="239"/>
      <c r="OXU714" s="239"/>
      <c r="OXV714" s="239"/>
      <c r="OXW714" s="239"/>
      <c r="OXX714" s="239"/>
      <c r="OXY714" s="239"/>
      <c r="OXZ714" s="239"/>
      <c r="OYA714" s="239"/>
      <c r="OYB714" s="239"/>
      <c r="OYC714" s="239"/>
      <c r="OYD714" s="239"/>
      <c r="OYE714" s="239"/>
      <c r="OYF714" s="239"/>
      <c r="OYG714" s="239"/>
      <c r="OYH714" s="239"/>
      <c r="OYI714" s="239"/>
      <c r="OYJ714" s="239"/>
      <c r="OYK714" s="239"/>
      <c r="OYL714" s="239"/>
      <c r="OYM714" s="239"/>
      <c r="OYN714" s="239"/>
      <c r="OYO714" s="239"/>
      <c r="OYP714" s="239"/>
      <c r="OYQ714" s="239"/>
      <c r="OYR714" s="239"/>
      <c r="OYS714" s="239"/>
      <c r="OYT714" s="239"/>
      <c r="OYU714" s="239"/>
      <c r="OYV714" s="239"/>
      <c r="OYW714" s="239"/>
      <c r="OYX714" s="239"/>
      <c r="OYY714" s="239"/>
      <c r="OYZ714" s="239"/>
      <c r="OZA714" s="239"/>
      <c r="OZB714" s="239"/>
      <c r="OZC714" s="239"/>
      <c r="OZD714" s="239"/>
      <c r="OZE714" s="239"/>
      <c r="OZF714" s="239"/>
      <c r="OZG714" s="239"/>
      <c r="OZH714" s="239"/>
      <c r="OZI714" s="239"/>
      <c r="OZJ714" s="239"/>
      <c r="OZK714" s="239"/>
      <c r="OZL714" s="239"/>
      <c r="OZM714" s="239"/>
      <c r="OZN714" s="239"/>
      <c r="OZO714" s="239"/>
      <c r="OZP714" s="239"/>
      <c r="OZQ714" s="239"/>
      <c r="OZR714" s="239"/>
      <c r="OZS714" s="239"/>
      <c r="OZT714" s="239"/>
      <c r="OZU714" s="239"/>
      <c r="OZV714" s="239"/>
      <c r="OZW714" s="239"/>
      <c r="OZX714" s="239"/>
      <c r="OZY714" s="239"/>
      <c r="OZZ714" s="239"/>
      <c r="PAA714" s="239"/>
      <c r="PAB714" s="239"/>
      <c r="PAC714" s="239"/>
      <c r="PAD714" s="239"/>
      <c r="PAE714" s="239"/>
      <c r="PAF714" s="239"/>
      <c r="PAG714" s="239"/>
      <c r="PAH714" s="239"/>
      <c r="PAI714" s="239"/>
      <c r="PAJ714" s="239"/>
      <c r="PAK714" s="239"/>
      <c r="PAL714" s="239"/>
      <c r="PAM714" s="239"/>
      <c r="PAN714" s="239"/>
      <c r="PAO714" s="239"/>
      <c r="PAP714" s="239"/>
      <c r="PAQ714" s="239"/>
      <c r="PAR714" s="239"/>
      <c r="PAS714" s="239"/>
      <c r="PAT714" s="239"/>
      <c r="PAU714" s="239"/>
      <c r="PAV714" s="239"/>
      <c r="PAW714" s="239"/>
      <c r="PAX714" s="239"/>
      <c r="PAY714" s="239"/>
      <c r="PAZ714" s="239"/>
      <c r="PBA714" s="239"/>
      <c r="PBB714" s="239"/>
      <c r="PBC714" s="239"/>
      <c r="PBD714" s="239"/>
      <c r="PBE714" s="239"/>
      <c r="PBF714" s="239"/>
      <c r="PBG714" s="239"/>
      <c r="PBH714" s="239"/>
      <c r="PBI714" s="239"/>
      <c r="PBJ714" s="239"/>
      <c r="PBK714" s="239"/>
      <c r="PBL714" s="239"/>
      <c r="PBM714" s="239"/>
      <c r="PBN714" s="239"/>
      <c r="PBO714" s="239"/>
      <c r="PBP714" s="239"/>
      <c r="PBQ714" s="239"/>
      <c r="PBR714" s="239"/>
      <c r="PBS714" s="239"/>
      <c r="PBT714" s="239"/>
      <c r="PBU714" s="239"/>
      <c r="PBV714" s="239"/>
      <c r="PBW714" s="239"/>
      <c r="PBX714" s="239"/>
      <c r="PBY714" s="239"/>
      <c r="PBZ714" s="239"/>
      <c r="PCA714" s="239"/>
      <c r="PCB714" s="239"/>
      <c r="PCC714" s="239"/>
      <c r="PCD714" s="239"/>
      <c r="PCE714" s="239"/>
      <c r="PCF714" s="239"/>
      <c r="PCG714" s="239"/>
      <c r="PCH714" s="239"/>
      <c r="PCI714" s="239"/>
      <c r="PCJ714" s="239"/>
      <c r="PCK714" s="239"/>
      <c r="PCL714" s="239"/>
      <c r="PCM714" s="239"/>
      <c r="PCN714" s="239"/>
      <c r="PCO714" s="239"/>
      <c r="PCP714" s="239"/>
      <c r="PCQ714" s="239"/>
      <c r="PCR714" s="239"/>
      <c r="PCS714" s="239"/>
      <c r="PCT714" s="239"/>
      <c r="PCU714" s="239"/>
      <c r="PCV714" s="239"/>
      <c r="PCW714" s="239"/>
      <c r="PCX714" s="239"/>
      <c r="PCY714" s="239"/>
      <c r="PCZ714" s="239"/>
      <c r="PDA714" s="239"/>
      <c r="PDB714" s="239"/>
      <c r="PDC714" s="239"/>
      <c r="PDD714" s="239"/>
      <c r="PDE714" s="239"/>
      <c r="PDF714" s="239"/>
      <c r="PDG714" s="239"/>
      <c r="PDH714" s="239"/>
      <c r="PDI714" s="239"/>
      <c r="PDJ714" s="239"/>
      <c r="PDK714" s="239"/>
      <c r="PDL714" s="239"/>
      <c r="PDM714" s="239"/>
      <c r="PDN714" s="239"/>
      <c r="PDO714" s="239"/>
      <c r="PDP714" s="239"/>
      <c r="PDQ714" s="239"/>
      <c r="PDR714" s="239"/>
      <c r="PDS714" s="239"/>
      <c r="PDT714" s="239"/>
      <c r="PDU714" s="239"/>
      <c r="PDV714" s="239"/>
      <c r="PDW714" s="239"/>
      <c r="PDX714" s="239"/>
      <c r="PDY714" s="239"/>
      <c r="PDZ714" s="239"/>
      <c r="PEA714" s="239"/>
      <c r="PEB714" s="239"/>
      <c r="PEC714" s="239"/>
      <c r="PED714" s="239"/>
      <c r="PEE714" s="239"/>
      <c r="PEF714" s="239"/>
      <c r="PEG714" s="239"/>
      <c r="PEH714" s="239"/>
      <c r="PEI714" s="239"/>
      <c r="PEJ714" s="239"/>
      <c r="PEK714" s="239"/>
      <c r="PEL714" s="239"/>
      <c r="PEM714" s="239"/>
      <c r="PEN714" s="239"/>
      <c r="PEO714" s="239"/>
      <c r="PEP714" s="239"/>
      <c r="PEQ714" s="239"/>
      <c r="PER714" s="239"/>
      <c r="PES714" s="239"/>
      <c r="PET714" s="239"/>
      <c r="PEU714" s="239"/>
      <c r="PEV714" s="239"/>
      <c r="PEW714" s="239"/>
      <c r="PEX714" s="239"/>
      <c r="PEY714" s="239"/>
      <c r="PEZ714" s="239"/>
      <c r="PFA714" s="239"/>
      <c r="PFB714" s="239"/>
      <c r="PFC714" s="239"/>
      <c r="PFD714" s="239"/>
      <c r="PFE714" s="239"/>
      <c r="PFF714" s="239"/>
      <c r="PFG714" s="239"/>
      <c r="PFH714" s="239"/>
      <c r="PFI714" s="239"/>
      <c r="PFJ714" s="239"/>
      <c r="PFK714" s="239"/>
      <c r="PFL714" s="239"/>
      <c r="PFM714" s="239"/>
      <c r="PFN714" s="239"/>
      <c r="PFO714" s="239"/>
      <c r="PFP714" s="239"/>
      <c r="PFQ714" s="239"/>
      <c r="PFR714" s="239"/>
      <c r="PFS714" s="239"/>
      <c r="PFT714" s="239"/>
      <c r="PFU714" s="239"/>
      <c r="PFV714" s="239"/>
      <c r="PFW714" s="239"/>
      <c r="PFX714" s="239"/>
      <c r="PFY714" s="239"/>
      <c r="PFZ714" s="239"/>
      <c r="PGA714" s="239"/>
      <c r="PGB714" s="239"/>
      <c r="PGC714" s="239"/>
      <c r="PGD714" s="239"/>
      <c r="PGE714" s="239"/>
      <c r="PGF714" s="239"/>
      <c r="PGG714" s="239"/>
      <c r="PGH714" s="239"/>
      <c r="PGI714" s="239"/>
      <c r="PGJ714" s="239"/>
      <c r="PGK714" s="239"/>
      <c r="PGL714" s="239"/>
      <c r="PGM714" s="239"/>
      <c r="PGN714" s="239"/>
      <c r="PGO714" s="239"/>
      <c r="PGP714" s="239"/>
      <c r="PGQ714" s="239"/>
      <c r="PGR714" s="239"/>
      <c r="PGS714" s="239"/>
      <c r="PGT714" s="239"/>
      <c r="PGU714" s="239"/>
      <c r="PGV714" s="239"/>
      <c r="PGW714" s="239"/>
      <c r="PGX714" s="239"/>
      <c r="PGY714" s="239"/>
      <c r="PGZ714" s="239"/>
      <c r="PHA714" s="239"/>
      <c r="PHB714" s="239"/>
      <c r="PHC714" s="239"/>
      <c r="PHD714" s="239"/>
      <c r="PHE714" s="239"/>
      <c r="PHF714" s="239"/>
      <c r="PHG714" s="239"/>
      <c r="PHH714" s="239"/>
      <c r="PHI714" s="239"/>
      <c r="PHJ714" s="239"/>
      <c r="PHK714" s="239"/>
      <c r="PHL714" s="239"/>
      <c r="PHM714" s="239"/>
      <c r="PHN714" s="239"/>
      <c r="PHO714" s="239"/>
      <c r="PHP714" s="239"/>
      <c r="PHQ714" s="239"/>
      <c r="PHR714" s="239"/>
      <c r="PHS714" s="239"/>
      <c r="PHT714" s="239"/>
      <c r="PHU714" s="239"/>
      <c r="PHV714" s="239"/>
      <c r="PHW714" s="239"/>
      <c r="PHX714" s="239"/>
      <c r="PHY714" s="239"/>
      <c r="PHZ714" s="239"/>
      <c r="PIA714" s="239"/>
      <c r="PIB714" s="239"/>
      <c r="PIC714" s="239"/>
      <c r="PID714" s="239"/>
      <c r="PIE714" s="239"/>
      <c r="PIF714" s="239"/>
      <c r="PIG714" s="239"/>
      <c r="PIH714" s="239"/>
      <c r="PII714" s="239"/>
      <c r="PIJ714" s="239"/>
      <c r="PIK714" s="239"/>
      <c r="PIL714" s="239"/>
      <c r="PIM714" s="239"/>
      <c r="PIN714" s="239"/>
      <c r="PIO714" s="239"/>
      <c r="PIP714" s="239"/>
      <c r="PIQ714" s="239"/>
      <c r="PIR714" s="239"/>
      <c r="PIS714" s="239"/>
      <c r="PIT714" s="239"/>
      <c r="PIU714" s="239"/>
      <c r="PIV714" s="239"/>
      <c r="PIW714" s="239"/>
      <c r="PIX714" s="239"/>
      <c r="PIY714" s="239"/>
      <c r="PIZ714" s="239"/>
      <c r="PJA714" s="239"/>
      <c r="PJB714" s="239"/>
      <c r="PJC714" s="239"/>
      <c r="PJD714" s="239"/>
      <c r="PJE714" s="239"/>
      <c r="PJF714" s="239"/>
      <c r="PJG714" s="239"/>
      <c r="PJH714" s="239"/>
      <c r="PJI714" s="239"/>
      <c r="PJJ714" s="239"/>
      <c r="PJK714" s="239"/>
      <c r="PJL714" s="239"/>
      <c r="PJM714" s="239"/>
      <c r="PJN714" s="239"/>
      <c r="PJO714" s="239"/>
      <c r="PJP714" s="239"/>
      <c r="PJQ714" s="239"/>
      <c r="PJR714" s="239"/>
      <c r="PJS714" s="239"/>
      <c r="PJT714" s="239"/>
      <c r="PJU714" s="239"/>
      <c r="PJV714" s="239"/>
      <c r="PJW714" s="239"/>
      <c r="PJX714" s="239"/>
      <c r="PJY714" s="239"/>
      <c r="PJZ714" s="239"/>
      <c r="PKA714" s="239"/>
      <c r="PKB714" s="239"/>
      <c r="PKC714" s="239"/>
      <c r="PKD714" s="239"/>
      <c r="PKE714" s="239"/>
      <c r="PKF714" s="239"/>
      <c r="PKG714" s="239"/>
      <c r="PKH714" s="239"/>
      <c r="PKI714" s="239"/>
      <c r="PKJ714" s="239"/>
      <c r="PKK714" s="239"/>
      <c r="PKL714" s="239"/>
      <c r="PKM714" s="239"/>
      <c r="PKN714" s="239"/>
      <c r="PKO714" s="239"/>
      <c r="PKP714" s="239"/>
      <c r="PKQ714" s="239"/>
      <c r="PKR714" s="239"/>
      <c r="PKS714" s="239"/>
      <c r="PKT714" s="239"/>
      <c r="PKU714" s="239"/>
      <c r="PKV714" s="239"/>
      <c r="PKW714" s="239"/>
      <c r="PKX714" s="239"/>
      <c r="PKY714" s="239"/>
      <c r="PKZ714" s="239"/>
      <c r="PLA714" s="239"/>
      <c r="PLB714" s="239"/>
      <c r="PLC714" s="239"/>
      <c r="PLD714" s="239"/>
      <c r="PLE714" s="239"/>
      <c r="PLF714" s="239"/>
      <c r="PLG714" s="239"/>
      <c r="PLH714" s="239"/>
      <c r="PLI714" s="239"/>
      <c r="PLJ714" s="239"/>
      <c r="PLK714" s="239"/>
      <c r="PLL714" s="239"/>
      <c r="PLM714" s="239"/>
      <c r="PLN714" s="239"/>
      <c r="PLO714" s="239"/>
      <c r="PLP714" s="239"/>
      <c r="PLQ714" s="239"/>
      <c r="PLR714" s="239"/>
      <c r="PLS714" s="239"/>
      <c r="PLT714" s="239"/>
      <c r="PLU714" s="239"/>
      <c r="PLV714" s="239"/>
      <c r="PLW714" s="239"/>
      <c r="PLX714" s="239"/>
      <c r="PLY714" s="239"/>
      <c r="PLZ714" s="239"/>
      <c r="PMA714" s="239"/>
      <c r="PMB714" s="239"/>
      <c r="PMC714" s="239"/>
      <c r="PMD714" s="239"/>
      <c r="PME714" s="239"/>
      <c r="PMF714" s="239"/>
      <c r="PMG714" s="239"/>
      <c r="PMH714" s="239"/>
      <c r="PMI714" s="239"/>
      <c r="PMJ714" s="239"/>
      <c r="PMK714" s="239"/>
      <c r="PML714" s="239"/>
      <c r="PMM714" s="239"/>
      <c r="PMN714" s="239"/>
      <c r="PMO714" s="239"/>
      <c r="PMP714" s="239"/>
      <c r="PMQ714" s="239"/>
      <c r="PMR714" s="239"/>
      <c r="PMS714" s="239"/>
      <c r="PMT714" s="239"/>
      <c r="PMU714" s="239"/>
      <c r="PMV714" s="239"/>
      <c r="PMW714" s="239"/>
      <c r="PMX714" s="239"/>
      <c r="PMY714" s="239"/>
      <c r="PMZ714" s="239"/>
      <c r="PNA714" s="239"/>
      <c r="PNB714" s="239"/>
      <c r="PNC714" s="239"/>
      <c r="PND714" s="239"/>
      <c r="PNE714" s="239"/>
      <c r="PNF714" s="239"/>
      <c r="PNG714" s="239"/>
      <c r="PNH714" s="239"/>
      <c r="PNI714" s="239"/>
      <c r="PNJ714" s="239"/>
      <c r="PNK714" s="239"/>
      <c r="PNL714" s="239"/>
      <c r="PNM714" s="239"/>
      <c r="PNN714" s="239"/>
      <c r="PNO714" s="239"/>
      <c r="PNP714" s="239"/>
      <c r="PNQ714" s="239"/>
      <c r="PNR714" s="239"/>
      <c r="PNS714" s="239"/>
      <c r="PNT714" s="239"/>
      <c r="PNU714" s="239"/>
      <c r="PNV714" s="239"/>
      <c r="PNW714" s="239"/>
      <c r="PNX714" s="239"/>
      <c r="PNY714" s="239"/>
      <c r="PNZ714" s="239"/>
      <c r="POA714" s="239"/>
      <c r="POB714" s="239"/>
      <c r="POC714" s="239"/>
      <c r="POD714" s="239"/>
      <c r="POE714" s="239"/>
      <c r="POF714" s="239"/>
      <c r="POG714" s="239"/>
      <c r="POH714" s="239"/>
      <c r="POI714" s="239"/>
      <c r="POJ714" s="239"/>
      <c r="POK714" s="239"/>
      <c r="POL714" s="239"/>
      <c r="POM714" s="239"/>
      <c r="PON714" s="239"/>
      <c r="POO714" s="239"/>
      <c r="POP714" s="239"/>
      <c r="POQ714" s="239"/>
      <c r="POR714" s="239"/>
      <c r="POS714" s="239"/>
      <c r="POT714" s="239"/>
      <c r="POU714" s="239"/>
      <c r="POV714" s="239"/>
      <c r="POW714" s="239"/>
      <c r="POX714" s="239"/>
      <c r="POY714" s="239"/>
      <c r="POZ714" s="239"/>
      <c r="PPA714" s="239"/>
      <c r="PPB714" s="239"/>
      <c r="PPC714" s="239"/>
      <c r="PPD714" s="239"/>
      <c r="PPE714" s="239"/>
      <c r="PPF714" s="239"/>
      <c r="PPG714" s="239"/>
      <c r="PPH714" s="239"/>
      <c r="PPI714" s="239"/>
      <c r="PPJ714" s="239"/>
      <c r="PPK714" s="239"/>
      <c r="PPL714" s="239"/>
      <c r="PPM714" s="239"/>
      <c r="PPN714" s="239"/>
      <c r="PPO714" s="239"/>
      <c r="PPP714" s="239"/>
      <c r="PPQ714" s="239"/>
      <c r="PPR714" s="239"/>
      <c r="PPS714" s="239"/>
      <c r="PPT714" s="239"/>
      <c r="PPU714" s="239"/>
      <c r="PPV714" s="239"/>
      <c r="PPW714" s="239"/>
      <c r="PPX714" s="239"/>
      <c r="PPY714" s="239"/>
      <c r="PPZ714" s="239"/>
      <c r="PQA714" s="239"/>
      <c r="PQB714" s="239"/>
      <c r="PQC714" s="239"/>
      <c r="PQD714" s="239"/>
      <c r="PQE714" s="239"/>
      <c r="PQF714" s="239"/>
      <c r="PQG714" s="239"/>
      <c r="PQH714" s="239"/>
      <c r="PQI714" s="239"/>
      <c r="PQJ714" s="239"/>
      <c r="PQK714" s="239"/>
      <c r="PQL714" s="239"/>
      <c r="PQM714" s="239"/>
      <c r="PQN714" s="239"/>
      <c r="PQO714" s="239"/>
      <c r="PQP714" s="239"/>
      <c r="PQQ714" s="239"/>
      <c r="PQR714" s="239"/>
      <c r="PQS714" s="239"/>
      <c r="PQT714" s="239"/>
      <c r="PQU714" s="239"/>
      <c r="PQV714" s="239"/>
      <c r="PQW714" s="239"/>
      <c r="PQX714" s="239"/>
      <c r="PQY714" s="239"/>
      <c r="PQZ714" s="239"/>
      <c r="PRA714" s="239"/>
      <c r="PRB714" s="239"/>
      <c r="PRC714" s="239"/>
      <c r="PRD714" s="239"/>
      <c r="PRE714" s="239"/>
      <c r="PRF714" s="239"/>
      <c r="PRG714" s="239"/>
      <c r="PRH714" s="239"/>
      <c r="PRI714" s="239"/>
      <c r="PRJ714" s="239"/>
      <c r="PRK714" s="239"/>
      <c r="PRL714" s="239"/>
      <c r="PRM714" s="239"/>
      <c r="PRN714" s="239"/>
      <c r="PRO714" s="239"/>
      <c r="PRP714" s="239"/>
      <c r="PRQ714" s="239"/>
      <c r="PRR714" s="239"/>
      <c r="PRS714" s="239"/>
      <c r="PRT714" s="239"/>
      <c r="PRU714" s="239"/>
      <c r="PRV714" s="239"/>
      <c r="PRW714" s="239"/>
      <c r="PRX714" s="239"/>
      <c r="PRY714" s="239"/>
      <c r="PRZ714" s="239"/>
      <c r="PSA714" s="239"/>
      <c r="PSB714" s="239"/>
      <c r="PSC714" s="239"/>
      <c r="PSD714" s="239"/>
      <c r="PSE714" s="239"/>
      <c r="PSF714" s="239"/>
      <c r="PSG714" s="239"/>
      <c r="PSH714" s="239"/>
      <c r="PSI714" s="239"/>
      <c r="PSJ714" s="239"/>
      <c r="PSK714" s="239"/>
      <c r="PSL714" s="239"/>
      <c r="PSM714" s="239"/>
      <c r="PSN714" s="239"/>
      <c r="PSO714" s="239"/>
      <c r="PSP714" s="239"/>
      <c r="PSQ714" s="239"/>
      <c r="PSR714" s="239"/>
      <c r="PSS714" s="239"/>
      <c r="PST714" s="239"/>
      <c r="PSU714" s="239"/>
      <c r="PSV714" s="239"/>
      <c r="PSW714" s="239"/>
      <c r="PSX714" s="239"/>
      <c r="PSY714" s="239"/>
      <c r="PSZ714" s="239"/>
      <c r="PTA714" s="239"/>
      <c r="PTB714" s="239"/>
      <c r="PTC714" s="239"/>
      <c r="PTD714" s="239"/>
      <c r="PTE714" s="239"/>
      <c r="PTF714" s="239"/>
      <c r="PTG714" s="239"/>
      <c r="PTH714" s="239"/>
      <c r="PTI714" s="239"/>
      <c r="PTJ714" s="239"/>
      <c r="PTK714" s="239"/>
      <c r="PTL714" s="239"/>
      <c r="PTM714" s="239"/>
      <c r="PTN714" s="239"/>
      <c r="PTO714" s="239"/>
      <c r="PTP714" s="239"/>
      <c r="PTQ714" s="239"/>
      <c r="PTR714" s="239"/>
      <c r="PTS714" s="239"/>
      <c r="PTT714" s="239"/>
      <c r="PTU714" s="239"/>
      <c r="PTV714" s="239"/>
      <c r="PTW714" s="239"/>
      <c r="PTX714" s="239"/>
      <c r="PTY714" s="239"/>
      <c r="PTZ714" s="239"/>
      <c r="PUA714" s="239"/>
      <c r="PUB714" s="239"/>
      <c r="PUC714" s="239"/>
      <c r="PUD714" s="239"/>
      <c r="PUE714" s="239"/>
      <c r="PUF714" s="239"/>
      <c r="PUG714" s="239"/>
      <c r="PUH714" s="239"/>
      <c r="PUI714" s="239"/>
      <c r="PUJ714" s="239"/>
      <c r="PUK714" s="239"/>
      <c r="PUL714" s="239"/>
      <c r="PUM714" s="239"/>
      <c r="PUN714" s="239"/>
      <c r="PUO714" s="239"/>
      <c r="PUP714" s="239"/>
      <c r="PUQ714" s="239"/>
      <c r="PUR714" s="239"/>
      <c r="PUS714" s="239"/>
      <c r="PUT714" s="239"/>
      <c r="PUU714" s="239"/>
      <c r="PUV714" s="239"/>
      <c r="PUW714" s="239"/>
      <c r="PUX714" s="239"/>
      <c r="PUY714" s="239"/>
      <c r="PUZ714" s="239"/>
      <c r="PVA714" s="239"/>
      <c r="PVB714" s="239"/>
      <c r="PVC714" s="239"/>
      <c r="PVD714" s="239"/>
      <c r="PVE714" s="239"/>
      <c r="PVF714" s="239"/>
      <c r="PVG714" s="239"/>
      <c r="PVH714" s="239"/>
      <c r="PVI714" s="239"/>
      <c r="PVJ714" s="239"/>
      <c r="PVK714" s="239"/>
      <c r="PVL714" s="239"/>
      <c r="PVM714" s="239"/>
      <c r="PVN714" s="239"/>
      <c r="PVO714" s="239"/>
      <c r="PVP714" s="239"/>
      <c r="PVQ714" s="239"/>
      <c r="PVR714" s="239"/>
      <c r="PVS714" s="239"/>
      <c r="PVT714" s="239"/>
      <c r="PVU714" s="239"/>
      <c r="PVV714" s="239"/>
      <c r="PVW714" s="239"/>
      <c r="PVX714" s="239"/>
      <c r="PVY714" s="239"/>
      <c r="PVZ714" s="239"/>
      <c r="PWA714" s="239"/>
      <c r="PWB714" s="239"/>
      <c r="PWC714" s="239"/>
      <c r="PWD714" s="239"/>
      <c r="PWE714" s="239"/>
      <c r="PWF714" s="239"/>
      <c r="PWG714" s="239"/>
      <c r="PWH714" s="239"/>
      <c r="PWI714" s="239"/>
      <c r="PWJ714" s="239"/>
      <c r="PWK714" s="239"/>
      <c r="PWL714" s="239"/>
      <c r="PWM714" s="239"/>
      <c r="PWN714" s="239"/>
      <c r="PWO714" s="239"/>
      <c r="PWP714" s="239"/>
      <c r="PWQ714" s="239"/>
      <c r="PWR714" s="239"/>
      <c r="PWS714" s="239"/>
      <c r="PWT714" s="239"/>
      <c r="PWU714" s="239"/>
      <c r="PWV714" s="239"/>
      <c r="PWW714" s="239"/>
      <c r="PWX714" s="239"/>
      <c r="PWY714" s="239"/>
      <c r="PWZ714" s="239"/>
      <c r="PXA714" s="239"/>
      <c r="PXB714" s="239"/>
      <c r="PXC714" s="239"/>
      <c r="PXD714" s="239"/>
      <c r="PXE714" s="239"/>
      <c r="PXF714" s="239"/>
      <c r="PXG714" s="239"/>
      <c r="PXH714" s="239"/>
      <c r="PXI714" s="239"/>
      <c r="PXJ714" s="239"/>
      <c r="PXK714" s="239"/>
      <c r="PXL714" s="239"/>
      <c r="PXM714" s="239"/>
      <c r="PXN714" s="239"/>
      <c r="PXO714" s="239"/>
      <c r="PXP714" s="239"/>
      <c r="PXQ714" s="239"/>
      <c r="PXR714" s="239"/>
      <c r="PXS714" s="239"/>
      <c r="PXT714" s="239"/>
      <c r="PXU714" s="239"/>
      <c r="PXV714" s="239"/>
      <c r="PXW714" s="239"/>
      <c r="PXX714" s="239"/>
      <c r="PXY714" s="239"/>
      <c r="PXZ714" s="239"/>
      <c r="PYA714" s="239"/>
      <c r="PYB714" s="239"/>
      <c r="PYC714" s="239"/>
      <c r="PYD714" s="239"/>
      <c r="PYE714" s="239"/>
      <c r="PYF714" s="239"/>
      <c r="PYG714" s="239"/>
      <c r="PYH714" s="239"/>
      <c r="PYI714" s="239"/>
      <c r="PYJ714" s="239"/>
      <c r="PYK714" s="239"/>
      <c r="PYL714" s="239"/>
      <c r="PYM714" s="239"/>
      <c r="PYN714" s="239"/>
      <c r="PYO714" s="239"/>
      <c r="PYP714" s="239"/>
      <c r="PYQ714" s="239"/>
      <c r="PYR714" s="239"/>
      <c r="PYS714" s="239"/>
      <c r="PYT714" s="239"/>
      <c r="PYU714" s="239"/>
      <c r="PYV714" s="239"/>
      <c r="PYW714" s="239"/>
      <c r="PYX714" s="239"/>
      <c r="PYY714" s="239"/>
      <c r="PYZ714" s="239"/>
      <c r="PZA714" s="239"/>
      <c r="PZB714" s="239"/>
      <c r="PZC714" s="239"/>
      <c r="PZD714" s="239"/>
      <c r="PZE714" s="239"/>
      <c r="PZF714" s="239"/>
      <c r="PZG714" s="239"/>
      <c r="PZH714" s="239"/>
      <c r="PZI714" s="239"/>
      <c r="PZJ714" s="239"/>
      <c r="PZK714" s="239"/>
      <c r="PZL714" s="239"/>
      <c r="PZM714" s="239"/>
      <c r="PZN714" s="239"/>
      <c r="PZO714" s="239"/>
      <c r="PZP714" s="239"/>
      <c r="PZQ714" s="239"/>
      <c r="PZR714" s="239"/>
      <c r="PZS714" s="239"/>
      <c r="PZT714" s="239"/>
      <c r="PZU714" s="239"/>
      <c r="PZV714" s="239"/>
      <c r="PZW714" s="239"/>
      <c r="PZX714" s="239"/>
      <c r="PZY714" s="239"/>
      <c r="PZZ714" s="239"/>
      <c r="QAA714" s="239"/>
      <c r="QAB714" s="239"/>
      <c r="QAC714" s="239"/>
      <c r="QAD714" s="239"/>
      <c r="QAE714" s="239"/>
      <c r="QAF714" s="239"/>
      <c r="QAG714" s="239"/>
      <c r="QAH714" s="239"/>
      <c r="QAI714" s="239"/>
      <c r="QAJ714" s="239"/>
      <c r="QAK714" s="239"/>
      <c r="QAL714" s="239"/>
      <c r="QAM714" s="239"/>
      <c r="QAN714" s="239"/>
      <c r="QAO714" s="239"/>
      <c r="QAP714" s="239"/>
      <c r="QAQ714" s="239"/>
      <c r="QAR714" s="239"/>
      <c r="QAS714" s="239"/>
      <c r="QAT714" s="239"/>
      <c r="QAU714" s="239"/>
      <c r="QAV714" s="239"/>
      <c r="QAW714" s="239"/>
      <c r="QAX714" s="239"/>
      <c r="QAY714" s="239"/>
      <c r="QAZ714" s="239"/>
      <c r="QBA714" s="239"/>
      <c r="QBB714" s="239"/>
      <c r="QBC714" s="239"/>
      <c r="QBD714" s="239"/>
      <c r="QBE714" s="239"/>
      <c r="QBF714" s="239"/>
      <c r="QBG714" s="239"/>
      <c r="QBH714" s="239"/>
      <c r="QBI714" s="239"/>
      <c r="QBJ714" s="239"/>
      <c r="QBK714" s="239"/>
      <c r="QBL714" s="239"/>
      <c r="QBM714" s="239"/>
      <c r="QBN714" s="239"/>
      <c r="QBO714" s="239"/>
      <c r="QBP714" s="239"/>
      <c r="QBQ714" s="239"/>
      <c r="QBR714" s="239"/>
      <c r="QBS714" s="239"/>
      <c r="QBT714" s="239"/>
      <c r="QBU714" s="239"/>
      <c r="QBV714" s="239"/>
      <c r="QBW714" s="239"/>
      <c r="QBX714" s="239"/>
      <c r="QBY714" s="239"/>
      <c r="QBZ714" s="239"/>
      <c r="QCA714" s="239"/>
      <c r="QCB714" s="239"/>
      <c r="QCC714" s="239"/>
      <c r="QCD714" s="239"/>
      <c r="QCE714" s="239"/>
      <c r="QCF714" s="239"/>
      <c r="QCG714" s="239"/>
      <c r="QCH714" s="239"/>
      <c r="QCI714" s="239"/>
      <c r="QCJ714" s="239"/>
      <c r="QCK714" s="239"/>
      <c r="QCL714" s="239"/>
      <c r="QCM714" s="239"/>
      <c r="QCN714" s="239"/>
      <c r="QCO714" s="239"/>
      <c r="QCP714" s="239"/>
      <c r="QCQ714" s="239"/>
      <c r="QCR714" s="239"/>
      <c r="QCS714" s="239"/>
      <c r="QCT714" s="239"/>
      <c r="QCU714" s="239"/>
      <c r="QCV714" s="239"/>
      <c r="QCW714" s="239"/>
      <c r="QCX714" s="239"/>
      <c r="QCY714" s="239"/>
      <c r="QCZ714" s="239"/>
      <c r="QDA714" s="239"/>
      <c r="QDB714" s="239"/>
      <c r="QDC714" s="239"/>
      <c r="QDD714" s="239"/>
      <c r="QDE714" s="239"/>
      <c r="QDF714" s="239"/>
      <c r="QDG714" s="239"/>
      <c r="QDH714" s="239"/>
      <c r="QDI714" s="239"/>
      <c r="QDJ714" s="239"/>
      <c r="QDK714" s="239"/>
      <c r="QDL714" s="239"/>
      <c r="QDM714" s="239"/>
      <c r="QDN714" s="239"/>
      <c r="QDO714" s="239"/>
      <c r="QDP714" s="239"/>
      <c r="QDQ714" s="239"/>
      <c r="QDR714" s="239"/>
      <c r="QDS714" s="239"/>
      <c r="QDT714" s="239"/>
      <c r="QDU714" s="239"/>
      <c r="QDV714" s="239"/>
      <c r="QDW714" s="239"/>
      <c r="QDX714" s="239"/>
      <c r="QDY714" s="239"/>
      <c r="QDZ714" s="239"/>
      <c r="QEA714" s="239"/>
      <c r="QEB714" s="239"/>
      <c r="QEC714" s="239"/>
      <c r="QED714" s="239"/>
      <c r="QEE714" s="239"/>
      <c r="QEF714" s="239"/>
      <c r="QEG714" s="239"/>
      <c r="QEH714" s="239"/>
      <c r="QEI714" s="239"/>
      <c r="QEJ714" s="239"/>
      <c r="QEK714" s="239"/>
      <c r="QEL714" s="239"/>
      <c r="QEM714" s="239"/>
      <c r="QEN714" s="239"/>
      <c r="QEO714" s="239"/>
      <c r="QEP714" s="239"/>
      <c r="QEQ714" s="239"/>
      <c r="QER714" s="239"/>
      <c r="QES714" s="239"/>
      <c r="QET714" s="239"/>
      <c r="QEU714" s="239"/>
      <c r="QEV714" s="239"/>
      <c r="QEW714" s="239"/>
      <c r="QEX714" s="239"/>
      <c r="QEY714" s="239"/>
      <c r="QEZ714" s="239"/>
      <c r="QFA714" s="239"/>
      <c r="QFB714" s="239"/>
      <c r="QFC714" s="239"/>
      <c r="QFD714" s="239"/>
      <c r="QFE714" s="239"/>
      <c r="QFF714" s="239"/>
      <c r="QFG714" s="239"/>
      <c r="QFH714" s="239"/>
      <c r="QFI714" s="239"/>
      <c r="QFJ714" s="239"/>
      <c r="QFK714" s="239"/>
      <c r="QFL714" s="239"/>
      <c r="QFM714" s="239"/>
      <c r="QFN714" s="239"/>
      <c r="QFO714" s="239"/>
      <c r="QFP714" s="239"/>
      <c r="QFQ714" s="239"/>
      <c r="QFR714" s="239"/>
      <c r="QFS714" s="239"/>
      <c r="QFT714" s="239"/>
      <c r="QFU714" s="239"/>
      <c r="QFV714" s="239"/>
      <c r="QFW714" s="239"/>
      <c r="QFX714" s="239"/>
      <c r="QFY714" s="239"/>
      <c r="QFZ714" s="239"/>
      <c r="QGA714" s="239"/>
      <c r="QGB714" s="239"/>
      <c r="QGC714" s="239"/>
      <c r="QGD714" s="239"/>
      <c r="QGE714" s="239"/>
      <c r="QGF714" s="239"/>
      <c r="QGG714" s="239"/>
      <c r="QGH714" s="239"/>
      <c r="QGI714" s="239"/>
      <c r="QGJ714" s="239"/>
      <c r="QGK714" s="239"/>
      <c r="QGL714" s="239"/>
      <c r="QGM714" s="239"/>
      <c r="QGN714" s="239"/>
      <c r="QGO714" s="239"/>
      <c r="QGP714" s="239"/>
      <c r="QGQ714" s="239"/>
      <c r="QGR714" s="239"/>
      <c r="QGS714" s="239"/>
      <c r="QGT714" s="239"/>
      <c r="QGU714" s="239"/>
      <c r="QGV714" s="239"/>
      <c r="QGW714" s="239"/>
      <c r="QGX714" s="239"/>
      <c r="QGY714" s="239"/>
      <c r="QGZ714" s="239"/>
      <c r="QHA714" s="239"/>
      <c r="QHB714" s="239"/>
      <c r="QHC714" s="239"/>
      <c r="QHD714" s="239"/>
      <c r="QHE714" s="239"/>
      <c r="QHF714" s="239"/>
      <c r="QHG714" s="239"/>
      <c r="QHH714" s="239"/>
      <c r="QHI714" s="239"/>
      <c r="QHJ714" s="239"/>
      <c r="QHK714" s="239"/>
      <c r="QHL714" s="239"/>
      <c r="QHM714" s="239"/>
      <c r="QHN714" s="239"/>
      <c r="QHO714" s="239"/>
      <c r="QHP714" s="239"/>
      <c r="QHQ714" s="239"/>
      <c r="QHR714" s="239"/>
      <c r="QHS714" s="239"/>
      <c r="QHT714" s="239"/>
      <c r="QHU714" s="239"/>
      <c r="QHV714" s="239"/>
      <c r="QHW714" s="239"/>
      <c r="QHX714" s="239"/>
      <c r="QHY714" s="239"/>
      <c r="QHZ714" s="239"/>
      <c r="QIA714" s="239"/>
      <c r="QIB714" s="239"/>
      <c r="QIC714" s="239"/>
      <c r="QID714" s="239"/>
      <c r="QIE714" s="239"/>
      <c r="QIF714" s="239"/>
      <c r="QIG714" s="239"/>
      <c r="QIH714" s="239"/>
      <c r="QII714" s="239"/>
      <c r="QIJ714" s="239"/>
      <c r="QIK714" s="239"/>
      <c r="QIL714" s="239"/>
      <c r="QIM714" s="239"/>
      <c r="QIN714" s="239"/>
      <c r="QIO714" s="239"/>
      <c r="QIP714" s="239"/>
      <c r="QIQ714" s="239"/>
      <c r="QIR714" s="239"/>
      <c r="QIS714" s="239"/>
      <c r="QIT714" s="239"/>
      <c r="QIU714" s="239"/>
      <c r="QIV714" s="239"/>
      <c r="QIW714" s="239"/>
      <c r="QIX714" s="239"/>
      <c r="QIY714" s="239"/>
      <c r="QIZ714" s="239"/>
      <c r="QJA714" s="239"/>
      <c r="QJB714" s="239"/>
      <c r="QJC714" s="239"/>
      <c r="QJD714" s="239"/>
      <c r="QJE714" s="239"/>
      <c r="QJF714" s="239"/>
      <c r="QJG714" s="239"/>
      <c r="QJH714" s="239"/>
      <c r="QJI714" s="239"/>
      <c r="QJJ714" s="239"/>
      <c r="QJK714" s="239"/>
      <c r="QJL714" s="239"/>
      <c r="QJM714" s="239"/>
      <c r="QJN714" s="239"/>
      <c r="QJO714" s="239"/>
      <c r="QJP714" s="239"/>
      <c r="QJQ714" s="239"/>
      <c r="QJR714" s="239"/>
      <c r="QJS714" s="239"/>
      <c r="QJT714" s="239"/>
      <c r="QJU714" s="239"/>
      <c r="QJV714" s="239"/>
      <c r="QJW714" s="239"/>
      <c r="QJX714" s="239"/>
      <c r="QJY714" s="239"/>
      <c r="QJZ714" s="239"/>
      <c r="QKA714" s="239"/>
      <c r="QKB714" s="239"/>
      <c r="QKC714" s="239"/>
      <c r="QKD714" s="239"/>
      <c r="QKE714" s="239"/>
      <c r="QKF714" s="239"/>
      <c r="QKG714" s="239"/>
      <c r="QKH714" s="239"/>
      <c r="QKI714" s="239"/>
      <c r="QKJ714" s="239"/>
      <c r="QKK714" s="239"/>
      <c r="QKL714" s="239"/>
      <c r="QKM714" s="239"/>
      <c r="QKN714" s="239"/>
      <c r="QKO714" s="239"/>
      <c r="QKP714" s="239"/>
      <c r="QKQ714" s="239"/>
      <c r="QKR714" s="239"/>
      <c r="QKS714" s="239"/>
      <c r="QKT714" s="239"/>
      <c r="QKU714" s="239"/>
      <c r="QKV714" s="239"/>
      <c r="QKW714" s="239"/>
      <c r="QKX714" s="239"/>
      <c r="QKY714" s="239"/>
      <c r="QKZ714" s="239"/>
      <c r="QLA714" s="239"/>
      <c r="QLB714" s="239"/>
      <c r="QLC714" s="239"/>
      <c r="QLD714" s="239"/>
      <c r="QLE714" s="239"/>
      <c r="QLF714" s="239"/>
      <c r="QLG714" s="239"/>
      <c r="QLH714" s="239"/>
      <c r="QLI714" s="239"/>
      <c r="QLJ714" s="239"/>
      <c r="QLK714" s="239"/>
      <c r="QLL714" s="239"/>
      <c r="QLM714" s="239"/>
      <c r="QLN714" s="239"/>
      <c r="QLO714" s="239"/>
      <c r="QLP714" s="239"/>
      <c r="QLQ714" s="239"/>
      <c r="QLR714" s="239"/>
      <c r="QLS714" s="239"/>
      <c r="QLT714" s="239"/>
      <c r="QLU714" s="239"/>
      <c r="QLV714" s="239"/>
      <c r="QLW714" s="239"/>
      <c r="QLX714" s="239"/>
      <c r="QLY714" s="239"/>
      <c r="QLZ714" s="239"/>
      <c r="QMA714" s="239"/>
      <c r="QMB714" s="239"/>
      <c r="QMC714" s="239"/>
      <c r="QMD714" s="239"/>
      <c r="QME714" s="239"/>
      <c r="QMF714" s="239"/>
      <c r="QMG714" s="239"/>
      <c r="QMH714" s="239"/>
      <c r="QMI714" s="239"/>
      <c r="QMJ714" s="239"/>
      <c r="QMK714" s="239"/>
      <c r="QML714" s="239"/>
      <c r="QMM714" s="239"/>
      <c r="QMN714" s="239"/>
      <c r="QMO714" s="239"/>
      <c r="QMP714" s="239"/>
      <c r="QMQ714" s="239"/>
      <c r="QMR714" s="239"/>
      <c r="QMS714" s="239"/>
      <c r="QMT714" s="239"/>
      <c r="QMU714" s="239"/>
      <c r="QMV714" s="239"/>
      <c r="QMW714" s="239"/>
      <c r="QMX714" s="239"/>
      <c r="QMY714" s="239"/>
      <c r="QMZ714" s="239"/>
      <c r="QNA714" s="239"/>
      <c r="QNB714" s="239"/>
      <c r="QNC714" s="239"/>
      <c r="QND714" s="239"/>
      <c r="QNE714" s="239"/>
      <c r="QNF714" s="239"/>
      <c r="QNG714" s="239"/>
      <c r="QNH714" s="239"/>
      <c r="QNI714" s="239"/>
      <c r="QNJ714" s="239"/>
      <c r="QNK714" s="239"/>
      <c r="QNL714" s="239"/>
      <c r="QNM714" s="239"/>
      <c r="QNN714" s="239"/>
      <c r="QNO714" s="239"/>
      <c r="QNP714" s="239"/>
      <c r="QNQ714" s="239"/>
      <c r="QNR714" s="239"/>
      <c r="QNS714" s="239"/>
      <c r="QNT714" s="239"/>
      <c r="QNU714" s="239"/>
      <c r="QNV714" s="239"/>
      <c r="QNW714" s="239"/>
      <c r="QNX714" s="239"/>
      <c r="QNY714" s="239"/>
      <c r="QNZ714" s="239"/>
      <c r="QOA714" s="239"/>
      <c r="QOB714" s="239"/>
      <c r="QOC714" s="239"/>
      <c r="QOD714" s="239"/>
      <c r="QOE714" s="239"/>
      <c r="QOF714" s="239"/>
      <c r="QOG714" s="239"/>
      <c r="QOH714" s="239"/>
      <c r="QOI714" s="239"/>
      <c r="QOJ714" s="239"/>
      <c r="QOK714" s="239"/>
      <c r="QOL714" s="239"/>
      <c r="QOM714" s="239"/>
      <c r="QON714" s="239"/>
      <c r="QOO714" s="239"/>
      <c r="QOP714" s="239"/>
      <c r="QOQ714" s="239"/>
      <c r="QOR714" s="239"/>
      <c r="QOS714" s="239"/>
      <c r="QOT714" s="239"/>
      <c r="QOU714" s="239"/>
      <c r="QOV714" s="239"/>
      <c r="QOW714" s="239"/>
      <c r="QOX714" s="239"/>
      <c r="QOY714" s="239"/>
      <c r="QOZ714" s="239"/>
      <c r="QPA714" s="239"/>
      <c r="QPB714" s="239"/>
      <c r="QPC714" s="239"/>
      <c r="QPD714" s="239"/>
      <c r="QPE714" s="239"/>
      <c r="QPF714" s="239"/>
      <c r="QPG714" s="239"/>
      <c r="QPH714" s="239"/>
      <c r="QPI714" s="239"/>
      <c r="QPJ714" s="239"/>
      <c r="QPK714" s="239"/>
      <c r="QPL714" s="239"/>
      <c r="QPM714" s="239"/>
      <c r="QPN714" s="239"/>
      <c r="QPO714" s="239"/>
      <c r="QPP714" s="239"/>
      <c r="QPQ714" s="239"/>
      <c r="QPR714" s="239"/>
      <c r="QPS714" s="239"/>
      <c r="QPT714" s="239"/>
      <c r="QPU714" s="239"/>
      <c r="QPV714" s="239"/>
      <c r="QPW714" s="239"/>
      <c r="QPX714" s="239"/>
      <c r="QPY714" s="239"/>
      <c r="QPZ714" s="239"/>
      <c r="QQA714" s="239"/>
      <c r="QQB714" s="239"/>
      <c r="QQC714" s="239"/>
      <c r="QQD714" s="239"/>
      <c r="QQE714" s="239"/>
      <c r="QQF714" s="239"/>
      <c r="QQG714" s="239"/>
      <c r="QQH714" s="239"/>
      <c r="QQI714" s="239"/>
      <c r="QQJ714" s="239"/>
      <c r="QQK714" s="239"/>
      <c r="QQL714" s="239"/>
      <c r="QQM714" s="239"/>
      <c r="QQN714" s="239"/>
      <c r="QQO714" s="239"/>
      <c r="QQP714" s="239"/>
      <c r="QQQ714" s="239"/>
      <c r="QQR714" s="239"/>
      <c r="QQS714" s="239"/>
      <c r="QQT714" s="239"/>
      <c r="QQU714" s="239"/>
      <c r="QQV714" s="239"/>
      <c r="QQW714" s="239"/>
      <c r="QQX714" s="239"/>
      <c r="QQY714" s="239"/>
      <c r="QQZ714" s="239"/>
      <c r="QRA714" s="239"/>
      <c r="QRB714" s="239"/>
      <c r="QRC714" s="239"/>
      <c r="QRD714" s="239"/>
      <c r="QRE714" s="239"/>
      <c r="QRF714" s="239"/>
      <c r="QRG714" s="239"/>
      <c r="QRH714" s="239"/>
      <c r="QRI714" s="239"/>
      <c r="QRJ714" s="239"/>
      <c r="QRK714" s="239"/>
      <c r="QRL714" s="239"/>
      <c r="QRM714" s="239"/>
      <c r="QRN714" s="239"/>
      <c r="QRO714" s="239"/>
      <c r="QRP714" s="239"/>
      <c r="QRQ714" s="239"/>
      <c r="QRR714" s="239"/>
      <c r="QRS714" s="239"/>
      <c r="QRT714" s="239"/>
      <c r="QRU714" s="239"/>
      <c r="QRV714" s="239"/>
      <c r="QRW714" s="239"/>
      <c r="QRX714" s="239"/>
      <c r="QRY714" s="239"/>
      <c r="QRZ714" s="239"/>
      <c r="QSA714" s="239"/>
      <c r="QSB714" s="239"/>
      <c r="QSC714" s="239"/>
      <c r="QSD714" s="239"/>
      <c r="QSE714" s="239"/>
      <c r="QSF714" s="239"/>
      <c r="QSG714" s="239"/>
      <c r="QSH714" s="239"/>
      <c r="QSI714" s="239"/>
      <c r="QSJ714" s="239"/>
      <c r="QSK714" s="239"/>
      <c r="QSL714" s="239"/>
      <c r="QSM714" s="239"/>
      <c r="QSN714" s="239"/>
      <c r="QSO714" s="239"/>
      <c r="QSP714" s="239"/>
      <c r="QSQ714" s="239"/>
      <c r="QSR714" s="239"/>
      <c r="QSS714" s="239"/>
      <c r="QST714" s="239"/>
      <c r="QSU714" s="239"/>
      <c r="QSV714" s="239"/>
      <c r="QSW714" s="239"/>
      <c r="QSX714" s="239"/>
      <c r="QSY714" s="239"/>
      <c r="QSZ714" s="239"/>
      <c r="QTA714" s="239"/>
      <c r="QTB714" s="239"/>
      <c r="QTC714" s="239"/>
      <c r="QTD714" s="239"/>
      <c r="QTE714" s="239"/>
      <c r="QTF714" s="239"/>
      <c r="QTG714" s="239"/>
      <c r="QTH714" s="239"/>
      <c r="QTI714" s="239"/>
      <c r="QTJ714" s="239"/>
      <c r="QTK714" s="239"/>
      <c r="QTL714" s="239"/>
      <c r="QTM714" s="239"/>
      <c r="QTN714" s="239"/>
      <c r="QTO714" s="239"/>
      <c r="QTP714" s="239"/>
      <c r="QTQ714" s="239"/>
      <c r="QTR714" s="239"/>
      <c r="QTS714" s="239"/>
      <c r="QTT714" s="239"/>
      <c r="QTU714" s="239"/>
      <c r="QTV714" s="239"/>
      <c r="QTW714" s="239"/>
      <c r="QTX714" s="239"/>
      <c r="QTY714" s="239"/>
      <c r="QTZ714" s="239"/>
      <c r="QUA714" s="239"/>
      <c r="QUB714" s="239"/>
      <c r="QUC714" s="239"/>
      <c r="QUD714" s="239"/>
      <c r="QUE714" s="239"/>
      <c r="QUF714" s="239"/>
      <c r="QUG714" s="239"/>
      <c r="QUH714" s="239"/>
      <c r="QUI714" s="239"/>
      <c r="QUJ714" s="239"/>
      <c r="QUK714" s="239"/>
      <c r="QUL714" s="239"/>
      <c r="QUM714" s="239"/>
      <c r="QUN714" s="239"/>
      <c r="QUO714" s="239"/>
      <c r="QUP714" s="239"/>
      <c r="QUQ714" s="239"/>
      <c r="QUR714" s="239"/>
      <c r="QUS714" s="239"/>
      <c r="QUT714" s="239"/>
      <c r="QUU714" s="239"/>
      <c r="QUV714" s="239"/>
      <c r="QUW714" s="239"/>
      <c r="QUX714" s="239"/>
      <c r="QUY714" s="239"/>
      <c r="QUZ714" s="239"/>
      <c r="QVA714" s="239"/>
      <c r="QVB714" s="239"/>
      <c r="QVC714" s="239"/>
      <c r="QVD714" s="239"/>
      <c r="QVE714" s="239"/>
      <c r="QVF714" s="239"/>
      <c r="QVG714" s="239"/>
      <c r="QVH714" s="239"/>
      <c r="QVI714" s="239"/>
      <c r="QVJ714" s="239"/>
      <c r="QVK714" s="239"/>
      <c r="QVL714" s="239"/>
      <c r="QVM714" s="239"/>
      <c r="QVN714" s="239"/>
      <c r="QVO714" s="239"/>
      <c r="QVP714" s="239"/>
      <c r="QVQ714" s="239"/>
      <c r="QVR714" s="239"/>
      <c r="QVS714" s="239"/>
      <c r="QVT714" s="239"/>
      <c r="QVU714" s="239"/>
      <c r="QVV714" s="239"/>
      <c r="QVW714" s="239"/>
      <c r="QVX714" s="239"/>
      <c r="QVY714" s="239"/>
      <c r="QVZ714" s="239"/>
      <c r="QWA714" s="239"/>
      <c r="QWB714" s="239"/>
      <c r="QWC714" s="239"/>
      <c r="QWD714" s="239"/>
      <c r="QWE714" s="239"/>
      <c r="QWF714" s="239"/>
      <c r="QWG714" s="239"/>
      <c r="QWH714" s="239"/>
      <c r="QWI714" s="239"/>
      <c r="QWJ714" s="239"/>
      <c r="QWK714" s="239"/>
      <c r="QWL714" s="239"/>
      <c r="QWM714" s="239"/>
      <c r="QWN714" s="239"/>
      <c r="QWO714" s="239"/>
      <c r="QWP714" s="239"/>
      <c r="QWQ714" s="239"/>
      <c r="QWR714" s="239"/>
      <c r="QWS714" s="239"/>
      <c r="QWT714" s="239"/>
      <c r="QWU714" s="239"/>
      <c r="QWV714" s="239"/>
      <c r="QWW714" s="239"/>
      <c r="QWX714" s="239"/>
      <c r="QWY714" s="239"/>
      <c r="QWZ714" s="239"/>
      <c r="QXA714" s="239"/>
      <c r="QXB714" s="239"/>
      <c r="QXC714" s="239"/>
      <c r="QXD714" s="239"/>
      <c r="QXE714" s="239"/>
      <c r="QXF714" s="239"/>
      <c r="QXG714" s="239"/>
      <c r="QXH714" s="239"/>
      <c r="QXI714" s="239"/>
      <c r="QXJ714" s="239"/>
      <c r="QXK714" s="239"/>
      <c r="QXL714" s="239"/>
      <c r="QXM714" s="239"/>
      <c r="QXN714" s="239"/>
      <c r="QXO714" s="239"/>
      <c r="QXP714" s="239"/>
      <c r="QXQ714" s="239"/>
      <c r="QXR714" s="239"/>
      <c r="QXS714" s="239"/>
      <c r="QXT714" s="239"/>
      <c r="QXU714" s="239"/>
      <c r="QXV714" s="239"/>
      <c r="QXW714" s="239"/>
      <c r="QXX714" s="239"/>
      <c r="QXY714" s="239"/>
      <c r="QXZ714" s="239"/>
      <c r="QYA714" s="239"/>
      <c r="QYB714" s="239"/>
      <c r="QYC714" s="239"/>
      <c r="QYD714" s="239"/>
      <c r="QYE714" s="239"/>
      <c r="QYF714" s="239"/>
      <c r="QYG714" s="239"/>
      <c r="QYH714" s="239"/>
      <c r="QYI714" s="239"/>
      <c r="QYJ714" s="239"/>
      <c r="QYK714" s="239"/>
      <c r="QYL714" s="239"/>
      <c r="QYM714" s="239"/>
      <c r="QYN714" s="239"/>
      <c r="QYO714" s="239"/>
      <c r="QYP714" s="239"/>
      <c r="QYQ714" s="239"/>
      <c r="QYR714" s="239"/>
      <c r="QYS714" s="239"/>
      <c r="QYT714" s="239"/>
      <c r="QYU714" s="239"/>
      <c r="QYV714" s="239"/>
      <c r="QYW714" s="239"/>
      <c r="QYX714" s="239"/>
      <c r="QYY714" s="239"/>
      <c r="QYZ714" s="239"/>
      <c r="QZA714" s="239"/>
      <c r="QZB714" s="239"/>
      <c r="QZC714" s="239"/>
      <c r="QZD714" s="239"/>
      <c r="QZE714" s="239"/>
      <c r="QZF714" s="239"/>
      <c r="QZG714" s="239"/>
      <c r="QZH714" s="239"/>
      <c r="QZI714" s="239"/>
      <c r="QZJ714" s="239"/>
      <c r="QZK714" s="239"/>
      <c r="QZL714" s="239"/>
      <c r="QZM714" s="239"/>
      <c r="QZN714" s="239"/>
      <c r="QZO714" s="239"/>
      <c r="QZP714" s="239"/>
      <c r="QZQ714" s="239"/>
      <c r="QZR714" s="239"/>
      <c r="QZS714" s="239"/>
      <c r="QZT714" s="239"/>
      <c r="QZU714" s="239"/>
      <c r="QZV714" s="239"/>
      <c r="QZW714" s="239"/>
      <c r="QZX714" s="239"/>
      <c r="QZY714" s="239"/>
      <c r="QZZ714" s="239"/>
      <c r="RAA714" s="239"/>
      <c r="RAB714" s="239"/>
      <c r="RAC714" s="239"/>
      <c r="RAD714" s="239"/>
      <c r="RAE714" s="239"/>
      <c r="RAF714" s="239"/>
      <c r="RAG714" s="239"/>
      <c r="RAH714" s="239"/>
      <c r="RAI714" s="239"/>
      <c r="RAJ714" s="239"/>
      <c r="RAK714" s="239"/>
      <c r="RAL714" s="239"/>
      <c r="RAM714" s="239"/>
      <c r="RAN714" s="239"/>
      <c r="RAO714" s="239"/>
      <c r="RAP714" s="239"/>
      <c r="RAQ714" s="239"/>
      <c r="RAR714" s="239"/>
      <c r="RAS714" s="239"/>
      <c r="RAT714" s="239"/>
      <c r="RAU714" s="239"/>
      <c r="RAV714" s="239"/>
      <c r="RAW714" s="239"/>
      <c r="RAX714" s="239"/>
      <c r="RAY714" s="239"/>
      <c r="RAZ714" s="239"/>
      <c r="RBA714" s="239"/>
      <c r="RBB714" s="239"/>
      <c r="RBC714" s="239"/>
      <c r="RBD714" s="239"/>
      <c r="RBE714" s="239"/>
      <c r="RBF714" s="239"/>
      <c r="RBG714" s="239"/>
      <c r="RBH714" s="239"/>
      <c r="RBI714" s="239"/>
      <c r="RBJ714" s="239"/>
      <c r="RBK714" s="239"/>
      <c r="RBL714" s="239"/>
      <c r="RBM714" s="239"/>
      <c r="RBN714" s="239"/>
      <c r="RBO714" s="239"/>
      <c r="RBP714" s="239"/>
      <c r="RBQ714" s="239"/>
      <c r="RBR714" s="239"/>
      <c r="RBS714" s="239"/>
      <c r="RBT714" s="239"/>
      <c r="RBU714" s="239"/>
      <c r="RBV714" s="239"/>
      <c r="RBW714" s="239"/>
      <c r="RBX714" s="239"/>
      <c r="RBY714" s="239"/>
      <c r="RBZ714" s="239"/>
      <c r="RCA714" s="239"/>
      <c r="RCB714" s="239"/>
      <c r="RCC714" s="239"/>
      <c r="RCD714" s="239"/>
      <c r="RCE714" s="239"/>
      <c r="RCF714" s="239"/>
      <c r="RCG714" s="239"/>
      <c r="RCH714" s="239"/>
      <c r="RCI714" s="239"/>
      <c r="RCJ714" s="239"/>
      <c r="RCK714" s="239"/>
      <c r="RCL714" s="239"/>
      <c r="RCM714" s="239"/>
      <c r="RCN714" s="239"/>
      <c r="RCO714" s="239"/>
      <c r="RCP714" s="239"/>
      <c r="RCQ714" s="239"/>
      <c r="RCR714" s="239"/>
      <c r="RCS714" s="239"/>
      <c r="RCT714" s="239"/>
      <c r="RCU714" s="239"/>
      <c r="RCV714" s="239"/>
      <c r="RCW714" s="239"/>
      <c r="RCX714" s="239"/>
      <c r="RCY714" s="239"/>
      <c r="RCZ714" s="239"/>
      <c r="RDA714" s="239"/>
      <c r="RDB714" s="239"/>
      <c r="RDC714" s="239"/>
      <c r="RDD714" s="239"/>
      <c r="RDE714" s="239"/>
      <c r="RDF714" s="239"/>
      <c r="RDG714" s="239"/>
      <c r="RDH714" s="239"/>
      <c r="RDI714" s="239"/>
      <c r="RDJ714" s="239"/>
      <c r="RDK714" s="239"/>
      <c r="RDL714" s="239"/>
      <c r="RDM714" s="239"/>
      <c r="RDN714" s="239"/>
      <c r="RDO714" s="239"/>
      <c r="RDP714" s="239"/>
      <c r="RDQ714" s="239"/>
      <c r="RDR714" s="239"/>
      <c r="RDS714" s="239"/>
      <c r="RDT714" s="239"/>
      <c r="RDU714" s="239"/>
      <c r="RDV714" s="239"/>
      <c r="RDW714" s="239"/>
      <c r="RDX714" s="239"/>
      <c r="RDY714" s="239"/>
      <c r="RDZ714" s="239"/>
      <c r="REA714" s="239"/>
      <c r="REB714" s="239"/>
      <c r="REC714" s="239"/>
      <c r="RED714" s="239"/>
      <c r="REE714" s="239"/>
      <c r="REF714" s="239"/>
      <c r="REG714" s="239"/>
      <c r="REH714" s="239"/>
      <c r="REI714" s="239"/>
      <c r="REJ714" s="239"/>
      <c r="REK714" s="239"/>
      <c r="REL714" s="239"/>
      <c r="REM714" s="239"/>
      <c r="REN714" s="239"/>
      <c r="REO714" s="239"/>
      <c r="REP714" s="239"/>
      <c r="REQ714" s="239"/>
      <c r="RER714" s="239"/>
      <c r="RES714" s="239"/>
      <c r="RET714" s="239"/>
      <c r="REU714" s="239"/>
      <c r="REV714" s="239"/>
      <c r="REW714" s="239"/>
      <c r="REX714" s="239"/>
      <c r="REY714" s="239"/>
      <c r="REZ714" s="239"/>
      <c r="RFA714" s="239"/>
      <c r="RFB714" s="239"/>
      <c r="RFC714" s="239"/>
      <c r="RFD714" s="239"/>
      <c r="RFE714" s="239"/>
      <c r="RFF714" s="239"/>
      <c r="RFG714" s="239"/>
      <c r="RFH714" s="239"/>
      <c r="RFI714" s="239"/>
      <c r="RFJ714" s="239"/>
      <c r="RFK714" s="239"/>
      <c r="RFL714" s="239"/>
      <c r="RFM714" s="239"/>
      <c r="RFN714" s="239"/>
      <c r="RFO714" s="239"/>
      <c r="RFP714" s="239"/>
      <c r="RFQ714" s="239"/>
      <c r="RFR714" s="239"/>
      <c r="RFS714" s="239"/>
      <c r="RFT714" s="239"/>
      <c r="RFU714" s="239"/>
      <c r="RFV714" s="239"/>
      <c r="RFW714" s="239"/>
      <c r="RFX714" s="239"/>
      <c r="RFY714" s="239"/>
      <c r="RFZ714" s="239"/>
      <c r="RGA714" s="239"/>
      <c r="RGB714" s="239"/>
      <c r="RGC714" s="239"/>
      <c r="RGD714" s="239"/>
      <c r="RGE714" s="239"/>
      <c r="RGF714" s="239"/>
      <c r="RGG714" s="239"/>
      <c r="RGH714" s="239"/>
      <c r="RGI714" s="239"/>
      <c r="RGJ714" s="239"/>
      <c r="RGK714" s="239"/>
      <c r="RGL714" s="239"/>
      <c r="RGM714" s="239"/>
      <c r="RGN714" s="239"/>
      <c r="RGO714" s="239"/>
      <c r="RGP714" s="239"/>
      <c r="RGQ714" s="239"/>
      <c r="RGR714" s="239"/>
      <c r="RGS714" s="239"/>
      <c r="RGT714" s="239"/>
      <c r="RGU714" s="239"/>
      <c r="RGV714" s="239"/>
      <c r="RGW714" s="239"/>
      <c r="RGX714" s="239"/>
      <c r="RGY714" s="239"/>
      <c r="RGZ714" s="239"/>
      <c r="RHA714" s="239"/>
      <c r="RHB714" s="239"/>
      <c r="RHC714" s="239"/>
      <c r="RHD714" s="239"/>
      <c r="RHE714" s="239"/>
      <c r="RHF714" s="239"/>
      <c r="RHG714" s="239"/>
      <c r="RHH714" s="239"/>
      <c r="RHI714" s="239"/>
      <c r="RHJ714" s="239"/>
      <c r="RHK714" s="239"/>
      <c r="RHL714" s="239"/>
      <c r="RHM714" s="239"/>
      <c r="RHN714" s="239"/>
      <c r="RHO714" s="239"/>
      <c r="RHP714" s="239"/>
      <c r="RHQ714" s="239"/>
      <c r="RHR714" s="239"/>
      <c r="RHS714" s="239"/>
      <c r="RHT714" s="239"/>
      <c r="RHU714" s="239"/>
      <c r="RHV714" s="239"/>
      <c r="RHW714" s="239"/>
      <c r="RHX714" s="239"/>
      <c r="RHY714" s="239"/>
      <c r="RHZ714" s="239"/>
      <c r="RIA714" s="239"/>
      <c r="RIB714" s="239"/>
      <c r="RIC714" s="239"/>
      <c r="RID714" s="239"/>
      <c r="RIE714" s="239"/>
      <c r="RIF714" s="239"/>
      <c r="RIG714" s="239"/>
      <c r="RIH714" s="239"/>
      <c r="RII714" s="239"/>
      <c r="RIJ714" s="239"/>
      <c r="RIK714" s="239"/>
      <c r="RIL714" s="239"/>
      <c r="RIM714" s="239"/>
      <c r="RIN714" s="239"/>
      <c r="RIO714" s="239"/>
      <c r="RIP714" s="239"/>
      <c r="RIQ714" s="239"/>
      <c r="RIR714" s="239"/>
      <c r="RIS714" s="239"/>
      <c r="RIT714" s="239"/>
      <c r="RIU714" s="239"/>
      <c r="RIV714" s="239"/>
      <c r="RIW714" s="239"/>
      <c r="RIX714" s="239"/>
      <c r="RIY714" s="239"/>
      <c r="RIZ714" s="239"/>
      <c r="RJA714" s="239"/>
      <c r="RJB714" s="239"/>
      <c r="RJC714" s="239"/>
      <c r="RJD714" s="239"/>
      <c r="RJE714" s="239"/>
      <c r="RJF714" s="239"/>
      <c r="RJG714" s="239"/>
      <c r="RJH714" s="239"/>
      <c r="RJI714" s="239"/>
      <c r="RJJ714" s="239"/>
      <c r="RJK714" s="239"/>
      <c r="RJL714" s="239"/>
      <c r="RJM714" s="239"/>
      <c r="RJN714" s="239"/>
      <c r="RJO714" s="239"/>
      <c r="RJP714" s="239"/>
      <c r="RJQ714" s="239"/>
      <c r="RJR714" s="239"/>
      <c r="RJS714" s="239"/>
      <c r="RJT714" s="239"/>
      <c r="RJU714" s="239"/>
      <c r="RJV714" s="239"/>
      <c r="RJW714" s="239"/>
      <c r="RJX714" s="239"/>
      <c r="RJY714" s="239"/>
      <c r="RJZ714" s="239"/>
      <c r="RKA714" s="239"/>
      <c r="RKB714" s="239"/>
      <c r="RKC714" s="239"/>
      <c r="RKD714" s="239"/>
      <c r="RKE714" s="239"/>
      <c r="RKF714" s="239"/>
      <c r="RKG714" s="239"/>
      <c r="RKH714" s="239"/>
      <c r="RKI714" s="239"/>
      <c r="RKJ714" s="239"/>
      <c r="RKK714" s="239"/>
      <c r="RKL714" s="239"/>
      <c r="RKM714" s="239"/>
      <c r="RKN714" s="239"/>
      <c r="RKO714" s="239"/>
      <c r="RKP714" s="239"/>
      <c r="RKQ714" s="239"/>
      <c r="RKR714" s="239"/>
      <c r="RKS714" s="239"/>
      <c r="RKT714" s="239"/>
      <c r="RKU714" s="239"/>
      <c r="RKV714" s="239"/>
      <c r="RKW714" s="239"/>
      <c r="RKX714" s="239"/>
      <c r="RKY714" s="239"/>
      <c r="RKZ714" s="239"/>
      <c r="RLA714" s="239"/>
      <c r="RLB714" s="239"/>
      <c r="RLC714" s="239"/>
      <c r="RLD714" s="239"/>
      <c r="RLE714" s="239"/>
      <c r="RLF714" s="239"/>
      <c r="RLG714" s="239"/>
      <c r="RLH714" s="239"/>
      <c r="RLI714" s="239"/>
      <c r="RLJ714" s="239"/>
      <c r="RLK714" s="239"/>
      <c r="RLL714" s="239"/>
      <c r="RLM714" s="239"/>
      <c r="RLN714" s="239"/>
      <c r="RLO714" s="239"/>
      <c r="RLP714" s="239"/>
      <c r="RLQ714" s="239"/>
      <c r="RLR714" s="239"/>
      <c r="RLS714" s="239"/>
      <c r="RLT714" s="239"/>
      <c r="RLU714" s="239"/>
      <c r="RLV714" s="239"/>
      <c r="RLW714" s="239"/>
      <c r="RLX714" s="239"/>
      <c r="RLY714" s="239"/>
      <c r="RLZ714" s="239"/>
      <c r="RMA714" s="239"/>
      <c r="RMB714" s="239"/>
      <c r="RMC714" s="239"/>
      <c r="RMD714" s="239"/>
      <c r="RME714" s="239"/>
      <c r="RMF714" s="239"/>
      <c r="RMG714" s="239"/>
      <c r="RMH714" s="239"/>
      <c r="RMI714" s="239"/>
      <c r="RMJ714" s="239"/>
      <c r="RMK714" s="239"/>
      <c r="RML714" s="239"/>
      <c r="RMM714" s="239"/>
      <c r="RMN714" s="239"/>
      <c r="RMO714" s="239"/>
      <c r="RMP714" s="239"/>
      <c r="RMQ714" s="239"/>
      <c r="RMR714" s="239"/>
      <c r="RMS714" s="239"/>
      <c r="RMT714" s="239"/>
      <c r="RMU714" s="239"/>
      <c r="RMV714" s="239"/>
      <c r="RMW714" s="239"/>
      <c r="RMX714" s="239"/>
      <c r="RMY714" s="239"/>
      <c r="RMZ714" s="239"/>
      <c r="RNA714" s="239"/>
      <c r="RNB714" s="239"/>
      <c r="RNC714" s="239"/>
      <c r="RND714" s="239"/>
      <c r="RNE714" s="239"/>
      <c r="RNF714" s="239"/>
      <c r="RNG714" s="239"/>
      <c r="RNH714" s="239"/>
      <c r="RNI714" s="239"/>
      <c r="RNJ714" s="239"/>
      <c r="RNK714" s="239"/>
      <c r="RNL714" s="239"/>
      <c r="RNM714" s="239"/>
      <c r="RNN714" s="239"/>
      <c r="RNO714" s="239"/>
      <c r="RNP714" s="239"/>
      <c r="RNQ714" s="239"/>
      <c r="RNR714" s="239"/>
      <c r="RNS714" s="239"/>
      <c r="RNT714" s="239"/>
      <c r="RNU714" s="239"/>
      <c r="RNV714" s="239"/>
      <c r="RNW714" s="239"/>
      <c r="RNX714" s="239"/>
      <c r="RNY714" s="239"/>
      <c r="RNZ714" s="239"/>
      <c r="ROA714" s="239"/>
      <c r="ROB714" s="239"/>
      <c r="ROC714" s="239"/>
      <c r="ROD714" s="239"/>
      <c r="ROE714" s="239"/>
      <c r="ROF714" s="239"/>
      <c r="ROG714" s="239"/>
      <c r="ROH714" s="239"/>
      <c r="ROI714" s="239"/>
      <c r="ROJ714" s="239"/>
      <c r="ROK714" s="239"/>
      <c r="ROL714" s="239"/>
      <c r="ROM714" s="239"/>
      <c r="RON714" s="239"/>
      <c r="ROO714" s="239"/>
      <c r="ROP714" s="239"/>
      <c r="ROQ714" s="239"/>
      <c r="ROR714" s="239"/>
      <c r="ROS714" s="239"/>
      <c r="ROT714" s="239"/>
      <c r="ROU714" s="239"/>
      <c r="ROV714" s="239"/>
      <c r="ROW714" s="239"/>
      <c r="ROX714" s="239"/>
      <c r="ROY714" s="239"/>
      <c r="ROZ714" s="239"/>
      <c r="RPA714" s="239"/>
      <c r="RPB714" s="239"/>
      <c r="RPC714" s="239"/>
      <c r="RPD714" s="239"/>
      <c r="RPE714" s="239"/>
      <c r="RPF714" s="239"/>
      <c r="RPG714" s="239"/>
      <c r="RPH714" s="239"/>
      <c r="RPI714" s="239"/>
      <c r="RPJ714" s="239"/>
      <c r="RPK714" s="239"/>
      <c r="RPL714" s="239"/>
      <c r="RPM714" s="239"/>
      <c r="RPN714" s="239"/>
      <c r="RPO714" s="239"/>
      <c r="RPP714" s="239"/>
      <c r="RPQ714" s="239"/>
      <c r="RPR714" s="239"/>
      <c r="RPS714" s="239"/>
      <c r="RPT714" s="239"/>
      <c r="RPU714" s="239"/>
      <c r="RPV714" s="239"/>
      <c r="RPW714" s="239"/>
      <c r="RPX714" s="239"/>
      <c r="RPY714" s="239"/>
      <c r="RPZ714" s="239"/>
      <c r="RQA714" s="239"/>
      <c r="RQB714" s="239"/>
      <c r="RQC714" s="239"/>
      <c r="RQD714" s="239"/>
      <c r="RQE714" s="239"/>
      <c r="RQF714" s="239"/>
      <c r="RQG714" s="239"/>
      <c r="RQH714" s="239"/>
      <c r="RQI714" s="239"/>
      <c r="RQJ714" s="239"/>
      <c r="RQK714" s="239"/>
      <c r="RQL714" s="239"/>
      <c r="RQM714" s="239"/>
      <c r="RQN714" s="239"/>
      <c r="RQO714" s="239"/>
      <c r="RQP714" s="239"/>
      <c r="RQQ714" s="239"/>
      <c r="RQR714" s="239"/>
      <c r="RQS714" s="239"/>
      <c r="RQT714" s="239"/>
      <c r="RQU714" s="239"/>
      <c r="RQV714" s="239"/>
      <c r="RQW714" s="239"/>
      <c r="RQX714" s="239"/>
      <c r="RQY714" s="239"/>
      <c r="RQZ714" s="239"/>
      <c r="RRA714" s="239"/>
      <c r="RRB714" s="239"/>
      <c r="RRC714" s="239"/>
      <c r="RRD714" s="239"/>
      <c r="RRE714" s="239"/>
      <c r="RRF714" s="239"/>
      <c r="RRG714" s="239"/>
      <c r="RRH714" s="239"/>
      <c r="RRI714" s="239"/>
      <c r="RRJ714" s="239"/>
      <c r="RRK714" s="239"/>
      <c r="RRL714" s="239"/>
      <c r="RRM714" s="239"/>
      <c r="RRN714" s="239"/>
      <c r="RRO714" s="239"/>
      <c r="RRP714" s="239"/>
      <c r="RRQ714" s="239"/>
      <c r="RRR714" s="239"/>
      <c r="RRS714" s="239"/>
      <c r="RRT714" s="239"/>
      <c r="RRU714" s="239"/>
      <c r="RRV714" s="239"/>
      <c r="RRW714" s="239"/>
      <c r="RRX714" s="239"/>
      <c r="RRY714" s="239"/>
      <c r="RRZ714" s="239"/>
      <c r="RSA714" s="239"/>
      <c r="RSB714" s="239"/>
      <c r="RSC714" s="239"/>
      <c r="RSD714" s="239"/>
      <c r="RSE714" s="239"/>
      <c r="RSF714" s="239"/>
      <c r="RSG714" s="239"/>
      <c r="RSH714" s="239"/>
      <c r="RSI714" s="239"/>
      <c r="RSJ714" s="239"/>
      <c r="RSK714" s="239"/>
      <c r="RSL714" s="239"/>
      <c r="RSM714" s="239"/>
      <c r="RSN714" s="239"/>
      <c r="RSO714" s="239"/>
      <c r="RSP714" s="239"/>
      <c r="RSQ714" s="239"/>
      <c r="RSR714" s="239"/>
      <c r="RSS714" s="239"/>
      <c r="RST714" s="239"/>
      <c r="RSU714" s="239"/>
      <c r="RSV714" s="239"/>
      <c r="RSW714" s="239"/>
      <c r="RSX714" s="239"/>
      <c r="RSY714" s="239"/>
      <c r="RSZ714" s="239"/>
      <c r="RTA714" s="239"/>
      <c r="RTB714" s="239"/>
      <c r="RTC714" s="239"/>
      <c r="RTD714" s="239"/>
      <c r="RTE714" s="239"/>
      <c r="RTF714" s="239"/>
      <c r="RTG714" s="239"/>
      <c r="RTH714" s="239"/>
      <c r="RTI714" s="239"/>
      <c r="RTJ714" s="239"/>
      <c r="RTK714" s="239"/>
      <c r="RTL714" s="239"/>
      <c r="RTM714" s="239"/>
      <c r="RTN714" s="239"/>
      <c r="RTO714" s="239"/>
      <c r="RTP714" s="239"/>
      <c r="RTQ714" s="239"/>
      <c r="RTR714" s="239"/>
      <c r="RTS714" s="239"/>
      <c r="RTT714" s="239"/>
      <c r="RTU714" s="239"/>
      <c r="RTV714" s="239"/>
      <c r="RTW714" s="239"/>
      <c r="RTX714" s="239"/>
      <c r="RTY714" s="239"/>
      <c r="RTZ714" s="239"/>
      <c r="RUA714" s="239"/>
      <c r="RUB714" s="239"/>
      <c r="RUC714" s="239"/>
      <c r="RUD714" s="239"/>
      <c r="RUE714" s="239"/>
      <c r="RUF714" s="239"/>
      <c r="RUG714" s="239"/>
      <c r="RUH714" s="239"/>
      <c r="RUI714" s="239"/>
      <c r="RUJ714" s="239"/>
      <c r="RUK714" s="239"/>
      <c r="RUL714" s="239"/>
      <c r="RUM714" s="239"/>
      <c r="RUN714" s="239"/>
      <c r="RUO714" s="239"/>
      <c r="RUP714" s="239"/>
      <c r="RUQ714" s="239"/>
      <c r="RUR714" s="239"/>
      <c r="RUS714" s="239"/>
      <c r="RUT714" s="239"/>
      <c r="RUU714" s="239"/>
      <c r="RUV714" s="239"/>
      <c r="RUW714" s="239"/>
      <c r="RUX714" s="239"/>
      <c r="RUY714" s="239"/>
      <c r="RUZ714" s="239"/>
      <c r="RVA714" s="239"/>
      <c r="RVB714" s="239"/>
      <c r="RVC714" s="239"/>
      <c r="RVD714" s="239"/>
      <c r="RVE714" s="239"/>
      <c r="RVF714" s="239"/>
      <c r="RVG714" s="239"/>
      <c r="RVH714" s="239"/>
      <c r="RVI714" s="239"/>
      <c r="RVJ714" s="239"/>
      <c r="RVK714" s="239"/>
      <c r="RVL714" s="239"/>
      <c r="RVM714" s="239"/>
      <c r="RVN714" s="239"/>
      <c r="RVO714" s="239"/>
      <c r="RVP714" s="239"/>
      <c r="RVQ714" s="239"/>
      <c r="RVR714" s="239"/>
      <c r="RVS714" s="239"/>
      <c r="RVT714" s="239"/>
      <c r="RVU714" s="239"/>
      <c r="RVV714" s="239"/>
      <c r="RVW714" s="239"/>
      <c r="RVX714" s="239"/>
      <c r="RVY714" s="239"/>
      <c r="RVZ714" s="239"/>
      <c r="RWA714" s="239"/>
      <c r="RWB714" s="239"/>
      <c r="RWC714" s="239"/>
      <c r="RWD714" s="239"/>
      <c r="RWE714" s="239"/>
      <c r="RWF714" s="239"/>
      <c r="RWG714" s="239"/>
      <c r="RWH714" s="239"/>
      <c r="RWI714" s="239"/>
      <c r="RWJ714" s="239"/>
      <c r="RWK714" s="239"/>
      <c r="RWL714" s="239"/>
      <c r="RWM714" s="239"/>
      <c r="RWN714" s="239"/>
      <c r="RWO714" s="239"/>
      <c r="RWP714" s="239"/>
      <c r="RWQ714" s="239"/>
      <c r="RWR714" s="239"/>
      <c r="RWS714" s="239"/>
      <c r="RWT714" s="239"/>
      <c r="RWU714" s="239"/>
      <c r="RWV714" s="239"/>
      <c r="RWW714" s="239"/>
      <c r="RWX714" s="239"/>
      <c r="RWY714" s="239"/>
      <c r="RWZ714" s="239"/>
      <c r="RXA714" s="239"/>
      <c r="RXB714" s="239"/>
      <c r="RXC714" s="239"/>
      <c r="RXD714" s="239"/>
      <c r="RXE714" s="239"/>
      <c r="RXF714" s="239"/>
      <c r="RXG714" s="239"/>
      <c r="RXH714" s="239"/>
      <c r="RXI714" s="239"/>
      <c r="RXJ714" s="239"/>
      <c r="RXK714" s="239"/>
      <c r="RXL714" s="239"/>
      <c r="RXM714" s="239"/>
      <c r="RXN714" s="239"/>
      <c r="RXO714" s="239"/>
      <c r="RXP714" s="239"/>
      <c r="RXQ714" s="239"/>
      <c r="RXR714" s="239"/>
      <c r="RXS714" s="239"/>
      <c r="RXT714" s="239"/>
      <c r="RXU714" s="239"/>
      <c r="RXV714" s="239"/>
      <c r="RXW714" s="239"/>
      <c r="RXX714" s="239"/>
      <c r="RXY714" s="239"/>
      <c r="RXZ714" s="239"/>
      <c r="RYA714" s="239"/>
      <c r="RYB714" s="239"/>
      <c r="RYC714" s="239"/>
      <c r="RYD714" s="239"/>
      <c r="RYE714" s="239"/>
      <c r="RYF714" s="239"/>
      <c r="RYG714" s="239"/>
      <c r="RYH714" s="239"/>
      <c r="RYI714" s="239"/>
      <c r="RYJ714" s="239"/>
      <c r="RYK714" s="239"/>
      <c r="RYL714" s="239"/>
      <c r="RYM714" s="239"/>
      <c r="RYN714" s="239"/>
      <c r="RYO714" s="239"/>
      <c r="RYP714" s="239"/>
      <c r="RYQ714" s="239"/>
      <c r="RYR714" s="239"/>
      <c r="RYS714" s="239"/>
      <c r="RYT714" s="239"/>
      <c r="RYU714" s="239"/>
      <c r="RYV714" s="239"/>
      <c r="RYW714" s="239"/>
      <c r="RYX714" s="239"/>
      <c r="RYY714" s="239"/>
      <c r="RYZ714" s="239"/>
      <c r="RZA714" s="239"/>
      <c r="RZB714" s="239"/>
      <c r="RZC714" s="239"/>
      <c r="RZD714" s="239"/>
      <c r="RZE714" s="239"/>
      <c r="RZF714" s="239"/>
      <c r="RZG714" s="239"/>
      <c r="RZH714" s="239"/>
      <c r="RZI714" s="239"/>
      <c r="RZJ714" s="239"/>
      <c r="RZK714" s="239"/>
      <c r="RZL714" s="239"/>
      <c r="RZM714" s="239"/>
      <c r="RZN714" s="239"/>
      <c r="RZO714" s="239"/>
      <c r="RZP714" s="239"/>
      <c r="RZQ714" s="239"/>
      <c r="RZR714" s="239"/>
      <c r="RZS714" s="239"/>
      <c r="RZT714" s="239"/>
      <c r="RZU714" s="239"/>
      <c r="RZV714" s="239"/>
      <c r="RZW714" s="239"/>
      <c r="RZX714" s="239"/>
      <c r="RZY714" s="239"/>
      <c r="RZZ714" s="239"/>
      <c r="SAA714" s="239"/>
      <c r="SAB714" s="239"/>
      <c r="SAC714" s="239"/>
      <c r="SAD714" s="239"/>
      <c r="SAE714" s="239"/>
      <c r="SAF714" s="239"/>
      <c r="SAG714" s="239"/>
      <c r="SAH714" s="239"/>
      <c r="SAI714" s="239"/>
      <c r="SAJ714" s="239"/>
      <c r="SAK714" s="239"/>
      <c r="SAL714" s="239"/>
      <c r="SAM714" s="239"/>
      <c r="SAN714" s="239"/>
      <c r="SAO714" s="239"/>
      <c r="SAP714" s="239"/>
      <c r="SAQ714" s="239"/>
      <c r="SAR714" s="239"/>
      <c r="SAS714" s="239"/>
      <c r="SAT714" s="239"/>
      <c r="SAU714" s="239"/>
      <c r="SAV714" s="239"/>
      <c r="SAW714" s="239"/>
      <c r="SAX714" s="239"/>
      <c r="SAY714" s="239"/>
      <c r="SAZ714" s="239"/>
      <c r="SBA714" s="239"/>
      <c r="SBB714" s="239"/>
      <c r="SBC714" s="239"/>
      <c r="SBD714" s="239"/>
      <c r="SBE714" s="239"/>
      <c r="SBF714" s="239"/>
      <c r="SBG714" s="239"/>
      <c r="SBH714" s="239"/>
      <c r="SBI714" s="239"/>
      <c r="SBJ714" s="239"/>
      <c r="SBK714" s="239"/>
      <c r="SBL714" s="239"/>
      <c r="SBM714" s="239"/>
      <c r="SBN714" s="239"/>
      <c r="SBO714" s="239"/>
      <c r="SBP714" s="239"/>
      <c r="SBQ714" s="239"/>
      <c r="SBR714" s="239"/>
      <c r="SBS714" s="239"/>
      <c r="SBT714" s="239"/>
      <c r="SBU714" s="239"/>
      <c r="SBV714" s="239"/>
      <c r="SBW714" s="239"/>
      <c r="SBX714" s="239"/>
      <c r="SBY714" s="239"/>
      <c r="SBZ714" s="239"/>
      <c r="SCA714" s="239"/>
      <c r="SCB714" s="239"/>
      <c r="SCC714" s="239"/>
      <c r="SCD714" s="239"/>
      <c r="SCE714" s="239"/>
      <c r="SCF714" s="239"/>
      <c r="SCG714" s="239"/>
      <c r="SCH714" s="239"/>
      <c r="SCI714" s="239"/>
      <c r="SCJ714" s="239"/>
      <c r="SCK714" s="239"/>
      <c r="SCL714" s="239"/>
      <c r="SCM714" s="239"/>
      <c r="SCN714" s="239"/>
      <c r="SCO714" s="239"/>
      <c r="SCP714" s="239"/>
      <c r="SCQ714" s="239"/>
      <c r="SCR714" s="239"/>
      <c r="SCS714" s="239"/>
      <c r="SCT714" s="239"/>
      <c r="SCU714" s="239"/>
      <c r="SCV714" s="239"/>
      <c r="SCW714" s="239"/>
      <c r="SCX714" s="239"/>
      <c r="SCY714" s="239"/>
      <c r="SCZ714" s="239"/>
      <c r="SDA714" s="239"/>
      <c r="SDB714" s="239"/>
      <c r="SDC714" s="239"/>
      <c r="SDD714" s="239"/>
      <c r="SDE714" s="239"/>
      <c r="SDF714" s="239"/>
      <c r="SDG714" s="239"/>
      <c r="SDH714" s="239"/>
      <c r="SDI714" s="239"/>
      <c r="SDJ714" s="239"/>
      <c r="SDK714" s="239"/>
      <c r="SDL714" s="239"/>
      <c r="SDM714" s="239"/>
      <c r="SDN714" s="239"/>
      <c r="SDO714" s="239"/>
      <c r="SDP714" s="239"/>
      <c r="SDQ714" s="239"/>
      <c r="SDR714" s="239"/>
      <c r="SDS714" s="239"/>
      <c r="SDT714" s="239"/>
      <c r="SDU714" s="239"/>
      <c r="SDV714" s="239"/>
      <c r="SDW714" s="239"/>
      <c r="SDX714" s="239"/>
      <c r="SDY714" s="239"/>
      <c r="SDZ714" s="239"/>
      <c r="SEA714" s="239"/>
      <c r="SEB714" s="239"/>
      <c r="SEC714" s="239"/>
      <c r="SED714" s="239"/>
      <c r="SEE714" s="239"/>
      <c r="SEF714" s="239"/>
      <c r="SEG714" s="239"/>
      <c r="SEH714" s="239"/>
      <c r="SEI714" s="239"/>
      <c r="SEJ714" s="239"/>
      <c r="SEK714" s="239"/>
      <c r="SEL714" s="239"/>
      <c r="SEM714" s="239"/>
      <c r="SEN714" s="239"/>
      <c r="SEO714" s="239"/>
      <c r="SEP714" s="239"/>
      <c r="SEQ714" s="239"/>
      <c r="SER714" s="239"/>
      <c r="SES714" s="239"/>
      <c r="SET714" s="239"/>
      <c r="SEU714" s="239"/>
      <c r="SEV714" s="239"/>
      <c r="SEW714" s="239"/>
      <c r="SEX714" s="239"/>
      <c r="SEY714" s="239"/>
      <c r="SEZ714" s="239"/>
      <c r="SFA714" s="239"/>
      <c r="SFB714" s="239"/>
      <c r="SFC714" s="239"/>
      <c r="SFD714" s="239"/>
      <c r="SFE714" s="239"/>
      <c r="SFF714" s="239"/>
      <c r="SFG714" s="239"/>
      <c r="SFH714" s="239"/>
      <c r="SFI714" s="239"/>
      <c r="SFJ714" s="239"/>
      <c r="SFK714" s="239"/>
      <c r="SFL714" s="239"/>
      <c r="SFM714" s="239"/>
      <c r="SFN714" s="239"/>
      <c r="SFO714" s="239"/>
      <c r="SFP714" s="239"/>
      <c r="SFQ714" s="239"/>
      <c r="SFR714" s="239"/>
      <c r="SFS714" s="239"/>
      <c r="SFT714" s="239"/>
      <c r="SFU714" s="239"/>
      <c r="SFV714" s="239"/>
      <c r="SFW714" s="239"/>
      <c r="SFX714" s="239"/>
      <c r="SFY714" s="239"/>
      <c r="SFZ714" s="239"/>
      <c r="SGA714" s="239"/>
      <c r="SGB714" s="239"/>
      <c r="SGC714" s="239"/>
      <c r="SGD714" s="239"/>
      <c r="SGE714" s="239"/>
      <c r="SGF714" s="239"/>
      <c r="SGG714" s="239"/>
      <c r="SGH714" s="239"/>
      <c r="SGI714" s="239"/>
      <c r="SGJ714" s="239"/>
      <c r="SGK714" s="239"/>
      <c r="SGL714" s="239"/>
      <c r="SGM714" s="239"/>
      <c r="SGN714" s="239"/>
      <c r="SGO714" s="239"/>
      <c r="SGP714" s="239"/>
      <c r="SGQ714" s="239"/>
      <c r="SGR714" s="239"/>
      <c r="SGS714" s="239"/>
      <c r="SGT714" s="239"/>
      <c r="SGU714" s="239"/>
      <c r="SGV714" s="239"/>
      <c r="SGW714" s="239"/>
      <c r="SGX714" s="239"/>
      <c r="SGY714" s="239"/>
      <c r="SGZ714" s="239"/>
      <c r="SHA714" s="239"/>
      <c r="SHB714" s="239"/>
      <c r="SHC714" s="239"/>
      <c r="SHD714" s="239"/>
      <c r="SHE714" s="239"/>
      <c r="SHF714" s="239"/>
      <c r="SHG714" s="239"/>
      <c r="SHH714" s="239"/>
      <c r="SHI714" s="239"/>
      <c r="SHJ714" s="239"/>
      <c r="SHK714" s="239"/>
      <c r="SHL714" s="239"/>
      <c r="SHM714" s="239"/>
      <c r="SHN714" s="239"/>
      <c r="SHO714" s="239"/>
      <c r="SHP714" s="239"/>
      <c r="SHQ714" s="239"/>
      <c r="SHR714" s="239"/>
      <c r="SHS714" s="239"/>
      <c r="SHT714" s="239"/>
      <c r="SHU714" s="239"/>
      <c r="SHV714" s="239"/>
      <c r="SHW714" s="239"/>
      <c r="SHX714" s="239"/>
      <c r="SHY714" s="239"/>
      <c r="SHZ714" s="239"/>
      <c r="SIA714" s="239"/>
      <c r="SIB714" s="239"/>
      <c r="SIC714" s="239"/>
      <c r="SID714" s="239"/>
      <c r="SIE714" s="239"/>
      <c r="SIF714" s="239"/>
      <c r="SIG714" s="239"/>
      <c r="SIH714" s="239"/>
      <c r="SII714" s="239"/>
      <c r="SIJ714" s="239"/>
      <c r="SIK714" s="239"/>
      <c r="SIL714" s="239"/>
      <c r="SIM714" s="239"/>
      <c r="SIN714" s="239"/>
      <c r="SIO714" s="239"/>
      <c r="SIP714" s="239"/>
      <c r="SIQ714" s="239"/>
      <c r="SIR714" s="239"/>
      <c r="SIS714" s="239"/>
      <c r="SIT714" s="239"/>
      <c r="SIU714" s="239"/>
      <c r="SIV714" s="239"/>
      <c r="SIW714" s="239"/>
      <c r="SIX714" s="239"/>
      <c r="SIY714" s="239"/>
      <c r="SIZ714" s="239"/>
      <c r="SJA714" s="239"/>
      <c r="SJB714" s="239"/>
      <c r="SJC714" s="239"/>
      <c r="SJD714" s="239"/>
      <c r="SJE714" s="239"/>
      <c r="SJF714" s="239"/>
      <c r="SJG714" s="239"/>
      <c r="SJH714" s="239"/>
      <c r="SJI714" s="239"/>
      <c r="SJJ714" s="239"/>
      <c r="SJK714" s="239"/>
      <c r="SJL714" s="239"/>
      <c r="SJM714" s="239"/>
      <c r="SJN714" s="239"/>
      <c r="SJO714" s="239"/>
      <c r="SJP714" s="239"/>
      <c r="SJQ714" s="239"/>
      <c r="SJR714" s="239"/>
      <c r="SJS714" s="239"/>
      <c r="SJT714" s="239"/>
      <c r="SJU714" s="239"/>
      <c r="SJV714" s="239"/>
      <c r="SJW714" s="239"/>
      <c r="SJX714" s="239"/>
      <c r="SJY714" s="239"/>
      <c r="SJZ714" s="239"/>
      <c r="SKA714" s="239"/>
      <c r="SKB714" s="239"/>
      <c r="SKC714" s="239"/>
      <c r="SKD714" s="239"/>
      <c r="SKE714" s="239"/>
      <c r="SKF714" s="239"/>
      <c r="SKG714" s="239"/>
      <c r="SKH714" s="239"/>
      <c r="SKI714" s="239"/>
      <c r="SKJ714" s="239"/>
      <c r="SKK714" s="239"/>
      <c r="SKL714" s="239"/>
      <c r="SKM714" s="239"/>
      <c r="SKN714" s="239"/>
      <c r="SKO714" s="239"/>
      <c r="SKP714" s="239"/>
      <c r="SKQ714" s="239"/>
      <c r="SKR714" s="239"/>
      <c r="SKS714" s="239"/>
      <c r="SKT714" s="239"/>
      <c r="SKU714" s="239"/>
      <c r="SKV714" s="239"/>
      <c r="SKW714" s="239"/>
      <c r="SKX714" s="239"/>
      <c r="SKY714" s="239"/>
      <c r="SKZ714" s="239"/>
      <c r="SLA714" s="239"/>
      <c r="SLB714" s="239"/>
      <c r="SLC714" s="239"/>
      <c r="SLD714" s="239"/>
      <c r="SLE714" s="239"/>
      <c r="SLF714" s="239"/>
      <c r="SLG714" s="239"/>
      <c r="SLH714" s="239"/>
      <c r="SLI714" s="239"/>
      <c r="SLJ714" s="239"/>
      <c r="SLK714" s="239"/>
      <c r="SLL714" s="239"/>
      <c r="SLM714" s="239"/>
      <c r="SLN714" s="239"/>
      <c r="SLO714" s="239"/>
      <c r="SLP714" s="239"/>
      <c r="SLQ714" s="239"/>
      <c r="SLR714" s="239"/>
      <c r="SLS714" s="239"/>
      <c r="SLT714" s="239"/>
      <c r="SLU714" s="239"/>
      <c r="SLV714" s="239"/>
      <c r="SLW714" s="239"/>
      <c r="SLX714" s="239"/>
      <c r="SLY714" s="239"/>
      <c r="SLZ714" s="239"/>
      <c r="SMA714" s="239"/>
      <c r="SMB714" s="239"/>
      <c r="SMC714" s="239"/>
      <c r="SMD714" s="239"/>
      <c r="SME714" s="239"/>
      <c r="SMF714" s="239"/>
      <c r="SMG714" s="239"/>
      <c r="SMH714" s="239"/>
      <c r="SMI714" s="239"/>
      <c r="SMJ714" s="239"/>
      <c r="SMK714" s="239"/>
      <c r="SML714" s="239"/>
      <c r="SMM714" s="239"/>
      <c r="SMN714" s="239"/>
      <c r="SMO714" s="239"/>
      <c r="SMP714" s="239"/>
      <c r="SMQ714" s="239"/>
      <c r="SMR714" s="239"/>
      <c r="SMS714" s="239"/>
      <c r="SMT714" s="239"/>
      <c r="SMU714" s="239"/>
      <c r="SMV714" s="239"/>
      <c r="SMW714" s="239"/>
      <c r="SMX714" s="239"/>
      <c r="SMY714" s="239"/>
      <c r="SMZ714" s="239"/>
      <c r="SNA714" s="239"/>
      <c r="SNB714" s="239"/>
      <c r="SNC714" s="239"/>
      <c r="SND714" s="239"/>
      <c r="SNE714" s="239"/>
      <c r="SNF714" s="239"/>
      <c r="SNG714" s="239"/>
      <c r="SNH714" s="239"/>
      <c r="SNI714" s="239"/>
      <c r="SNJ714" s="239"/>
      <c r="SNK714" s="239"/>
      <c r="SNL714" s="239"/>
      <c r="SNM714" s="239"/>
      <c r="SNN714" s="239"/>
      <c r="SNO714" s="239"/>
      <c r="SNP714" s="239"/>
      <c r="SNQ714" s="239"/>
      <c r="SNR714" s="239"/>
      <c r="SNS714" s="239"/>
      <c r="SNT714" s="239"/>
      <c r="SNU714" s="239"/>
      <c r="SNV714" s="239"/>
      <c r="SNW714" s="239"/>
      <c r="SNX714" s="239"/>
      <c r="SNY714" s="239"/>
      <c r="SNZ714" s="239"/>
      <c r="SOA714" s="239"/>
      <c r="SOB714" s="239"/>
      <c r="SOC714" s="239"/>
      <c r="SOD714" s="239"/>
      <c r="SOE714" s="239"/>
      <c r="SOF714" s="239"/>
      <c r="SOG714" s="239"/>
      <c r="SOH714" s="239"/>
      <c r="SOI714" s="239"/>
      <c r="SOJ714" s="239"/>
      <c r="SOK714" s="239"/>
      <c r="SOL714" s="239"/>
      <c r="SOM714" s="239"/>
      <c r="SON714" s="239"/>
      <c r="SOO714" s="239"/>
      <c r="SOP714" s="239"/>
      <c r="SOQ714" s="239"/>
      <c r="SOR714" s="239"/>
      <c r="SOS714" s="239"/>
      <c r="SOT714" s="239"/>
      <c r="SOU714" s="239"/>
      <c r="SOV714" s="239"/>
      <c r="SOW714" s="239"/>
      <c r="SOX714" s="239"/>
      <c r="SOY714" s="239"/>
      <c r="SOZ714" s="239"/>
      <c r="SPA714" s="239"/>
      <c r="SPB714" s="239"/>
      <c r="SPC714" s="239"/>
      <c r="SPD714" s="239"/>
      <c r="SPE714" s="239"/>
      <c r="SPF714" s="239"/>
      <c r="SPG714" s="239"/>
      <c r="SPH714" s="239"/>
      <c r="SPI714" s="239"/>
      <c r="SPJ714" s="239"/>
      <c r="SPK714" s="239"/>
      <c r="SPL714" s="239"/>
      <c r="SPM714" s="239"/>
      <c r="SPN714" s="239"/>
      <c r="SPO714" s="239"/>
      <c r="SPP714" s="239"/>
      <c r="SPQ714" s="239"/>
      <c r="SPR714" s="239"/>
      <c r="SPS714" s="239"/>
      <c r="SPT714" s="239"/>
      <c r="SPU714" s="239"/>
      <c r="SPV714" s="239"/>
      <c r="SPW714" s="239"/>
      <c r="SPX714" s="239"/>
      <c r="SPY714" s="239"/>
      <c r="SPZ714" s="239"/>
      <c r="SQA714" s="239"/>
      <c r="SQB714" s="239"/>
      <c r="SQC714" s="239"/>
      <c r="SQD714" s="239"/>
      <c r="SQE714" s="239"/>
      <c r="SQF714" s="239"/>
      <c r="SQG714" s="239"/>
      <c r="SQH714" s="239"/>
      <c r="SQI714" s="239"/>
      <c r="SQJ714" s="239"/>
      <c r="SQK714" s="239"/>
      <c r="SQL714" s="239"/>
      <c r="SQM714" s="239"/>
      <c r="SQN714" s="239"/>
      <c r="SQO714" s="239"/>
      <c r="SQP714" s="239"/>
      <c r="SQQ714" s="239"/>
      <c r="SQR714" s="239"/>
      <c r="SQS714" s="239"/>
      <c r="SQT714" s="239"/>
      <c r="SQU714" s="239"/>
      <c r="SQV714" s="239"/>
      <c r="SQW714" s="239"/>
      <c r="SQX714" s="239"/>
      <c r="SQY714" s="239"/>
      <c r="SQZ714" s="239"/>
      <c r="SRA714" s="239"/>
      <c r="SRB714" s="239"/>
      <c r="SRC714" s="239"/>
      <c r="SRD714" s="239"/>
      <c r="SRE714" s="239"/>
      <c r="SRF714" s="239"/>
      <c r="SRG714" s="239"/>
      <c r="SRH714" s="239"/>
      <c r="SRI714" s="239"/>
      <c r="SRJ714" s="239"/>
      <c r="SRK714" s="239"/>
      <c r="SRL714" s="239"/>
      <c r="SRM714" s="239"/>
      <c r="SRN714" s="239"/>
      <c r="SRO714" s="239"/>
      <c r="SRP714" s="239"/>
      <c r="SRQ714" s="239"/>
      <c r="SRR714" s="239"/>
      <c r="SRS714" s="239"/>
      <c r="SRT714" s="239"/>
      <c r="SRU714" s="239"/>
      <c r="SRV714" s="239"/>
      <c r="SRW714" s="239"/>
      <c r="SRX714" s="239"/>
      <c r="SRY714" s="239"/>
      <c r="SRZ714" s="239"/>
      <c r="SSA714" s="239"/>
      <c r="SSB714" s="239"/>
      <c r="SSC714" s="239"/>
      <c r="SSD714" s="239"/>
      <c r="SSE714" s="239"/>
      <c r="SSF714" s="239"/>
      <c r="SSG714" s="239"/>
      <c r="SSH714" s="239"/>
      <c r="SSI714" s="239"/>
      <c r="SSJ714" s="239"/>
      <c r="SSK714" s="239"/>
      <c r="SSL714" s="239"/>
      <c r="SSM714" s="239"/>
      <c r="SSN714" s="239"/>
      <c r="SSO714" s="239"/>
      <c r="SSP714" s="239"/>
      <c r="SSQ714" s="239"/>
      <c r="SSR714" s="239"/>
      <c r="SSS714" s="239"/>
      <c r="SST714" s="239"/>
      <c r="SSU714" s="239"/>
      <c r="SSV714" s="239"/>
      <c r="SSW714" s="239"/>
      <c r="SSX714" s="239"/>
      <c r="SSY714" s="239"/>
      <c r="SSZ714" s="239"/>
      <c r="STA714" s="239"/>
      <c r="STB714" s="239"/>
      <c r="STC714" s="239"/>
      <c r="STD714" s="239"/>
      <c r="STE714" s="239"/>
      <c r="STF714" s="239"/>
      <c r="STG714" s="239"/>
      <c r="STH714" s="239"/>
      <c r="STI714" s="239"/>
      <c r="STJ714" s="239"/>
      <c r="STK714" s="239"/>
      <c r="STL714" s="239"/>
      <c r="STM714" s="239"/>
      <c r="STN714" s="239"/>
      <c r="STO714" s="239"/>
      <c r="STP714" s="239"/>
      <c r="STQ714" s="239"/>
      <c r="STR714" s="239"/>
      <c r="STS714" s="239"/>
      <c r="STT714" s="239"/>
      <c r="STU714" s="239"/>
      <c r="STV714" s="239"/>
      <c r="STW714" s="239"/>
      <c r="STX714" s="239"/>
      <c r="STY714" s="239"/>
      <c r="STZ714" s="239"/>
      <c r="SUA714" s="239"/>
      <c r="SUB714" s="239"/>
      <c r="SUC714" s="239"/>
      <c r="SUD714" s="239"/>
      <c r="SUE714" s="239"/>
      <c r="SUF714" s="239"/>
      <c r="SUG714" s="239"/>
      <c r="SUH714" s="239"/>
      <c r="SUI714" s="239"/>
      <c r="SUJ714" s="239"/>
      <c r="SUK714" s="239"/>
      <c r="SUL714" s="239"/>
      <c r="SUM714" s="239"/>
      <c r="SUN714" s="239"/>
      <c r="SUO714" s="239"/>
      <c r="SUP714" s="239"/>
      <c r="SUQ714" s="239"/>
      <c r="SUR714" s="239"/>
      <c r="SUS714" s="239"/>
      <c r="SUT714" s="239"/>
      <c r="SUU714" s="239"/>
      <c r="SUV714" s="239"/>
      <c r="SUW714" s="239"/>
      <c r="SUX714" s="239"/>
      <c r="SUY714" s="239"/>
      <c r="SUZ714" s="239"/>
      <c r="SVA714" s="239"/>
      <c r="SVB714" s="239"/>
      <c r="SVC714" s="239"/>
      <c r="SVD714" s="239"/>
      <c r="SVE714" s="239"/>
      <c r="SVF714" s="239"/>
      <c r="SVG714" s="239"/>
      <c r="SVH714" s="239"/>
      <c r="SVI714" s="239"/>
      <c r="SVJ714" s="239"/>
      <c r="SVK714" s="239"/>
      <c r="SVL714" s="239"/>
      <c r="SVM714" s="239"/>
      <c r="SVN714" s="239"/>
      <c r="SVO714" s="239"/>
      <c r="SVP714" s="239"/>
      <c r="SVQ714" s="239"/>
      <c r="SVR714" s="239"/>
      <c r="SVS714" s="239"/>
      <c r="SVT714" s="239"/>
      <c r="SVU714" s="239"/>
      <c r="SVV714" s="239"/>
      <c r="SVW714" s="239"/>
      <c r="SVX714" s="239"/>
      <c r="SVY714" s="239"/>
      <c r="SVZ714" s="239"/>
      <c r="SWA714" s="239"/>
      <c r="SWB714" s="239"/>
      <c r="SWC714" s="239"/>
      <c r="SWD714" s="239"/>
      <c r="SWE714" s="239"/>
      <c r="SWF714" s="239"/>
      <c r="SWG714" s="239"/>
      <c r="SWH714" s="239"/>
      <c r="SWI714" s="239"/>
      <c r="SWJ714" s="239"/>
      <c r="SWK714" s="239"/>
      <c r="SWL714" s="239"/>
      <c r="SWM714" s="239"/>
      <c r="SWN714" s="239"/>
      <c r="SWO714" s="239"/>
      <c r="SWP714" s="239"/>
      <c r="SWQ714" s="239"/>
      <c r="SWR714" s="239"/>
      <c r="SWS714" s="239"/>
      <c r="SWT714" s="239"/>
      <c r="SWU714" s="239"/>
      <c r="SWV714" s="239"/>
      <c r="SWW714" s="239"/>
      <c r="SWX714" s="239"/>
      <c r="SWY714" s="239"/>
      <c r="SWZ714" s="239"/>
      <c r="SXA714" s="239"/>
      <c r="SXB714" s="239"/>
      <c r="SXC714" s="239"/>
      <c r="SXD714" s="239"/>
      <c r="SXE714" s="239"/>
      <c r="SXF714" s="239"/>
      <c r="SXG714" s="239"/>
      <c r="SXH714" s="239"/>
      <c r="SXI714" s="239"/>
      <c r="SXJ714" s="239"/>
      <c r="SXK714" s="239"/>
      <c r="SXL714" s="239"/>
      <c r="SXM714" s="239"/>
      <c r="SXN714" s="239"/>
      <c r="SXO714" s="239"/>
      <c r="SXP714" s="239"/>
      <c r="SXQ714" s="239"/>
      <c r="SXR714" s="239"/>
      <c r="SXS714" s="239"/>
      <c r="SXT714" s="239"/>
      <c r="SXU714" s="239"/>
      <c r="SXV714" s="239"/>
      <c r="SXW714" s="239"/>
      <c r="SXX714" s="239"/>
      <c r="SXY714" s="239"/>
      <c r="SXZ714" s="239"/>
      <c r="SYA714" s="239"/>
      <c r="SYB714" s="239"/>
      <c r="SYC714" s="239"/>
      <c r="SYD714" s="239"/>
      <c r="SYE714" s="239"/>
      <c r="SYF714" s="239"/>
      <c r="SYG714" s="239"/>
      <c r="SYH714" s="239"/>
      <c r="SYI714" s="239"/>
      <c r="SYJ714" s="239"/>
      <c r="SYK714" s="239"/>
      <c r="SYL714" s="239"/>
      <c r="SYM714" s="239"/>
      <c r="SYN714" s="239"/>
      <c r="SYO714" s="239"/>
      <c r="SYP714" s="239"/>
      <c r="SYQ714" s="239"/>
      <c r="SYR714" s="239"/>
      <c r="SYS714" s="239"/>
      <c r="SYT714" s="239"/>
      <c r="SYU714" s="239"/>
      <c r="SYV714" s="239"/>
      <c r="SYW714" s="239"/>
      <c r="SYX714" s="239"/>
      <c r="SYY714" s="239"/>
      <c r="SYZ714" s="239"/>
      <c r="SZA714" s="239"/>
      <c r="SZB714" s="239"/>
      <c r="SZC714" s="239"/>
      <c r="SZD714" s="239"/>
      <c r="SZE714" s="239"/>
      <c r="SZF714" s="239"/>
      <c r="SZG714" s="239"/>
      <c r="SZH714" s="239"/>
      <c r="SZI714" s="239"/>
      <c r="SZJ714" s="239"/>
      <c r="SZK714" s="239"/>
      <c r="SZL714" s="239"/>
      <c r="SZM714" s="239"/>
      <c r="SZN714" s="239"/>
      <c r="SZO714" s="239"/>
      <c r="SZP714" s="239"/>
      <c r="SZQ714" s="239"/>
      <c r="SZR714" s="239"/>
      <c r="SZS714" s="239"/>
      <c r="SZT714" s="239"/>
      <c r="SZU714" s="239"/>
      <c r="SZV714" s="239"/>
      <c r="SZW714" s="239"/>
      <c r="SZX714" s="239"/>
      <c r="SZY714" s="239"/>
      <c r="SZZ714" s="239"/>
      <c r="TAA714" s="239"/>
      <c r="TAB714" s="239"/>
      <c r="TAC714" s="239"/>
      <c r="TAD714" s="239"/>
      <c r="TAE714" s="239"/>
      <c r="TAF714" s="239"/>
      <c r="TAG714" s="239"/>
      <c r="TAH714" s="239"/>
      <c r="TAI714" s="239"/>
      <c r="TAJ714" s="239"/>
      <c r="TAK714" s="239"/>
      <c r="TAL714" s="239"/>
      <c r="TAM714" s="239"/>
      <c r="TAN714" s="239"/>
      <c r="TAO714" s="239"/>
      <c r="TAP714" s="239"/>
      <c r="TAQ714" s="239"/>
      <c r="TAR714" s="239"/>
      <c r="TAS714" s="239"/>
      <c r="TAT714" s="239"/>
      <c r="TAU714" s="239"/>
      <c r="TAV714" s="239"/>
      <c r="TAW714" s="239"/>
      <c r="TAX714" s="239"/>
      <c r="TAY714" s="239"/>
      <c r="TAZ714" s="239"/>
      <c r="TBA714" s="239"/>
      <c r="TBB714" s="239"/>
      <c r="TBC714" s="239"/>
      <c r="TBD714" s="239"/>
      <c r="TBE714" s="239"/>
      <c r="TBF714" s="239"/>
      <c r="TBG714" s="239"/>
      <c r="TBH714" s="239"/>
      <c r="TBI714" s="239"/>
      <c r="TBJ714" s="239"/>
      <c r="TBK714" s="239"/>
      <c r="TBL714" s="239"/>
      <c r="TBM714" s="239"/>
      <c r="TBN714" s="239"/>
      <c r="TBO714" s="239"/>
      <c r="TBP714" s="239"/>
      <c r="TBQ714" s="239"/>
      <c r="TBR714" s="239"/>
      <c r="TBS714" s="239"/>
      <c r="TBT714" s="239"/>
      <c r="TBU714" s="239"/>
      <c r="TBV714" s="239"/>
      <c r="TBW714" s="239"/>
      <c r="TBX714" s="239"/>
      <c r="TBY714" s="239"/>
      <c r="TBZ714" s="239"/>
      <c r="TCA714" s="239"/>
      <c r="TCB714" s="239"/>
      <c r="TCC714" s="239"/>
      <c r="TCD714" s="239"/>
      <c r="TCE714" s="239"/>
      <c r="TCF714" s="239"/>
      <c r="TCG714" s="239"/>
      <c r="TCH714" s="239"/>
      <c r="TCI714" s="239"/>
      <c r="TCJ714" s="239"/>
      <c r="TCK714" s="239"/>
      <c r="TCL714" s="239"/>
      <c r="TCM714" s="239"/>
      <c r="TCN714" s="239"/>
      <c r="TCO714" s="239"/>
      <c r="TCP714" s="239"/>
      <c r="TCQ714" s="239"/>
      <c r="TCR714" s="239"/>
      <c r="TCS714" s="239"/>
      <c r="TCT714" s="239"/>
      <c r="TCU714" s="239"/>
      <c r="TCV714" s="239"/>
      <c r="TCW714" s="239"/>
      <c r="TCX714" s="239"/>
      <c r="TCY714" s="239"/>
      <c r="TCZ714" s="239"/>
      <c r="TDA714" s="239"/>
      <c r="TDB714" s="239"/>
      <c r="TDC714" s="239"/>
      <c r="TDD714" s="239"/>
      <c r="TDE714" s="239"/>
      <c r="TDF714" s="239"/>
      <c r="TDG714" s="239"/>
      <c r="TDH714" s="239"/>
      <c r="TDI714" s="239"/>
      <c r="TDJ714" s="239"/>
      <c r="TDK714" s="239"/>
      <c r="TDL714" s="239"/>
      <c r="TDM714" s="239"/>
      <c r="TDN714" s="239"/>
      <c r="TDO714" s="239"/>
      <c r="TDP714" s="239"/>
      <c r="TDQ714" s="239"/>
      <c r="TDR714" s="239"/>
      <c r="TDS714" s="239"/>
      <c r="TDT714" s="239"/>
      <c r="TDU714" s="239"/>
      <c r="TDV714" s="239"/>
      <c r="TDW714" s="239"/>
      <c r="TDX714" s="239"/>
      <c r="TDY714" s="239"/>
      <c r="TDZ714" s="239"/>
      <c r="TEA714" s="239"/>
      <c r="TEB714" s="239"/>
      <c r="TEC714" s="239"/>
      <c r="TED714" s="239"/>
      <c r="TEE714" s="239"/>
      <c r="TEF714" s="239"/>
      <c r="TEG714" s="239"/>
      <c r="TEH714" s="239"/>
      <c r="TEI714" s="239"/>
      <c r="TEJ714" s="239"/>
      <c r="TEK714" s="239"/>
      <c r="TEL714" s="239"/>
      <c r="TEM714" s="239"/>
      <c r="TEN714" s="239"/>
      <c r="TEO714" s="239"/>
      <c r="TEP714" s="239"/>
      <c r="TEQ714" s="239"/>
      <c r="TER714" s="239"/>
      <c r="TES714" s="239"/>
      <c r="TET714" s="239"/>
      <c r="TEU714" s="239"/>
      <c r="TEV714" s="239"/>
      <c r="TEW714" s="239"/>
      <c r="TEX714" s="239"/>
      <c r="TEY714" s="239"/>
      <c r="TEZ714" s="239"/>
      <c r="TFA714" s="239"/>
      <c r="TFB714" s="239"/>
      <c r="TFC714" s="239"/>
      <c r="TFD714" s="239"/>
      <c r="TFE714" s="239"/>
      <c r="TFF714" s="239"/>
      <c r="TFG714" s="239"/>
      <c r="TFH714" s="239"/>
      <c r="TFI714" s="239"/>
      <c r="TFJ714" s="239"/>
      <c r="TFK714" s="239"/>
      <c r="TFL714" s="239"/>
      <c r="TFM714" s="239"/>
      <c r="TFN714" s="239"/>
      <c r="TFO714" s="239"/>
      <c r="TFP714" s="239"/>
      <c r="TFQ714" s="239"/>
      <c r="TFR714" s="239"/>
      <c r="TFS714" s="239"/>
      <c r="TFT714" s="239"/>
      <c r="TFU714" s="239"/>
      <c r="TFV714" s="239"/>
      <c r="TFW714" s="239"/>
      <c r="TFX714" s="239"/>
      <c r="TFY714" s="239"/>
      <c r="TFZ714" s="239"/>
      <c r="TGA714" s="239"/>
      <c r="TGB714" s="239"/>
      <c r="TGC714" s="239"/>
      <c r="TGD714" s="239"/>
      <c r="TGE714" s="239"/>
      <c r="TGF714" s="239"/>
      <c r="TGG714" s="239"/>
      <c r="TGH714" s="239"/>
      <c r="TGI714" s="239"/>
      <c r="TGJ714" s="239"/>
      <c r="TGK714" s="239"/>
      <c r="TGL714" s="239"/>
      <c r="TGM714" s="239"/>
      <c r="TGN714" s="239"/>
      <c r="TGO714" s="239"/>
      <c r="TGP714" s="239"/>
      <c r="TGQ714" s="239"/>
      <c r="TGR714" s="239"/>
      <c r="TGS714" s="239"/>
      <c r="TGT714" s="239"/>
      <c r="TGU714" s="239"/>
      <c r="TGV714" s="239"/>
      <c r="TGW714" s="239"/>
      <c r="TGX714" s="239"/>
      <c r="TGY714" s="239"/>
      <c r="TGZ714" s="239"/>
      <c r="THA714" s="239"/>
      <c r="THB714" s="239"/>
      <c r="THC714" s="239"/>
      <c r="THD714" s="239"/>
      <c r="THE714" s="239"/>
      <c r="THF714" s="239"/>
      <c r="THG714" s="239"/>
      <c r="THH714" s="239"/>
      <c r="THI714" s="239"/>
      <c r="THJ714" s="239"/>
      <c r="THK714" s="239"/>
      <c r="THL714" s="239"/>
      <c r="THM714" s="239"/>
      <c r="THN714" s="239"/>
      <c r="THO714" s="239"/>
      <c r="THP714" s="239"/>
      <c r="THQ714" s="239"/>
      <c r="THR714" s="239"/>
      <c r="THS714" s="239"/>
      <c r="THT714" s="239"/>
      <c r="THU714" s="239"/>
      <c r="THV714" s="239"/>
      <c r="THW714" s="239"/>
      <c r="THX714" s="239"/>
      <c r="THY714" s="239"/>
      <c r="THZ714" s="239"/>
      <c r="TIA714" s="239"/>
      <c r="TIB714" s="239"/>
      <c r="TIC714" s="239"/>
      <c r="TID714" s="239"/>
      <c r="TIE714" s="239"/>
      <c r="TIF714" s="239"/>
      <c r="TIG714" s="239"/>
      <c r="TIH714" s="239"/>
      <c r="TII714" s="239"/>
      <c r="TIJ714" s="239"/>
      <c r="TIK714" s="239"/>
      <c r="TIL714" s="239"/>
      <c r="TIM714" s="239"/>
      <c r="TIN714" s="239"/>
      <c r="TIO714" s="239"/>
      <c r="TIP714" s="239"/>
      <c r="TIQ714" s="239"/>
      <c r="TIR714" s="239"/>
      <c r="TIS714" s="239"/>
      <c r="TIT714" s="239"/>
      <c r="TIU714" s="239"/>
      <c r="TIV714" s="239"/>
      <c r="TIW714" s="239"/>
      <c r="TIX714" s="239"/>
      <c r="TIY714" s="239"/>
      <c r="TIZ714" s="239"/>
      <c r="TJA714" s="239"/>
      <c r="TJB714" s="239"/>
      <c r="TJC714" s="239"/>
      <c r="TJD714" s="239"/>
      <c r="TJE714" s="239"/>
      <c r="TJF714" s="239"/>
      <c r="TJG714" s="239"/>
      <c r="TJH714" s="239"/>
      <c r="TJI714" s="239"/>
      <c r="TJJ714" s="239"/>
      <c r="TJK714" s="239"/>
      <c r="TJL714" s="239"/>
      <c r="TJM714" s="239"/>
      <c r="TJN714" s="239"/>
      <c r="TJO714" s="239"/>
      <c r="TJP714" s="239"/>
      <c r="TJQ714" s="239"/>
      <c r="TJR714" s="239"/>
      <c r="TJS714" s="239"/>
      <c r="TJT714" s="239"/>
      <c r="TJU714" s="239"/>
      <c r="TJV714" s="239"/>
      <c r="TJW714" s="239"/>
      <c r="TJX714" s="239"/>
      <c r="TJY714" s="239"/>
      <c r="TJZ714" s="239"/>
      <c r="TKA714" s="239"/>
      <c r="TKB714" s="239"/>
      <c r="TKC714" s="239"/>
      <c r="TKD714" s="239"/>
      <c r="TKE714" s="239"/>
      <c r="TKF714" s="239"/>
      <c r="TKG714" s="239"/>
      <c r="TKH714" s="239"/>
      <c r="TKI714" s="239"/>
      <c r="TKJ714" s="239"/>
      <c r="TKK714" s="239"/>
      <c r="TKL714" s="239"/>
      <c r="TKM714" s="239"/>
      <c r="TKN714" s="239"/>
      <c r="TKO714" s="239"/>
      <c r="TKP714" s="239"/>
      <c r="TKQ714" s="239"/>
      <c r="TKR714" s="239"/>
      <c r="TKS714" s="239"/>
      <c r="TKT714" s="239"/>
      <c r="TKU714" s="239"/>
      <c r="TKV714" s="239"/>
      <c r="TKW714" s="239"/>
      <c r="TKX714" s="239"/>
      <c r="TKY714" s="239"/>
      <c r="TKZ714" s="239"/>
      <c r="TLA714" s="239"/>
      <c r="TLB714" s="239"/>
      <c r="TLC714" s="239"/>
      <c r="TLD714" s="239"/>
      <c r="TLE714" s="239"/>
      <c r="TLF714" s="239"/>
      <c r="TLG714" s="239"/>
      <c r="TLH714" s="239"/>
      <c r="TLI714" s="239"/>
      <c r="TLJ714" s="239"/>
      <c r="TLK714" s="239"/>
      <c r="TLL714" s="239"/>
      <c r="TLM714" s="239"/>
      <c r="TLN714" s="239"/>
      <c r="TLO714" s="239"/>
      <c r="TLP714" s="239"/>
      <c r="TLQ714" s="239"/>
      <c r="TLR714" s="239"/>
      <c r="TLS714" s="239"/>
      <c r="TLT714" s="239"/>
      <c r="TLU714" s="239"/>
      <c r="TLV714" s="239"/>
      <c r="TLW714" s="239"/>
      <c r="TLX714" s="239"/>
      <c r="TLY714" s="239"/>
      <c r="TLZ714" s="239"/>
      <c r="TMA714" s="239"/>
      <c r="TMB714" s="239"/>
      <c r="TMC714" s="239"/>
      <c r="TMD714" s="239"/>
      <c r="TME714" s="239"/>
      <c r="TMF714" s="239"/>
      <c r="TMG714" s="239"/>
      <c r="TMH714" s="239"/>
      <c r="TMI714" s="239"/>
      <c r="TMJ714" s="239"/>
      <c r="TMK714" s="239"/>
      <c r="TML714" s="239"/>
      <c r="TMM714" s="239"/>
      <c r="TMN714" s="239"/>
      <c r="TMO714" s="239"/>
      <c r="TMP714" s="239"/>
      <c r="TMQ714" s="239"/>
      <c r="TMR714" s="239"/>
      <c r="TMS714" s="239"/>
      <c r="TMT714" s="239"/>
      <c r="TMU714" s="239"/>
      <c r="TMV714" s="239"/>
      <c r="TMW714" s="239"/>
      <c r="TMX714" s="239"/>
      <c r="TMY714" s="239"/>
      <c r="TMZ714" s="239"/>
      <c r="TNA714" s="239"/>
      <c r="TNB714" s="239"/>
      <c r="TNC714" s="239"/>
      <c r="TND714" s="239"/>
      <c r="TNE714" s="239"/>
      <c r="TNF714" s="239"/>
      <c r="TNG714" s="239"/>
      <c r="TNH714" s="239"/>
      <c r="TNI714" s="239"/>
      <c r="TNJ714" s="239"/>
      <c r="TNK714" s="239"/>
      <c r="TNL714" s="239"/>
      <c r="TNM714" s="239"/>
      <c r="TNN714" s="239"/>
      <c r="TNO714" s="239"/>
      <c r="TNP714" s="239"/>
      <c r="TNQ714" s="239"/>
      <c r="TNR714" s="239"/>
      <c r="TNS714" s="239"/>
      <c r="TNT714" s="239"/>
      <c r="TNU714" s="239"/>
      <c r="TNV714" s="239"/>
      <c r="TNW714" s="239"/>
      <c r="TNX714" s="239"/>
      <c r="TNY714" s="239"/>
      <c r="TNZ714" s="239"/>
      <c r="TOA714" s="239"/>
      <c r="TOB714" s="239"/>
      <c r="TOC714" s="239"/>
      <c r="TOD714" s="239"/>
      <c r="TOE714" s="239"/>
      <c r="TOF714" s="239"/>
      <c r="TOG714" s="239"/>
      <c r="TOH714" s="239"/>
      <c r="TOI714" s="239"/>
      <c r="TOJ714" s="239"/>
      <c r="TOK714" s="239"/>
      <c r="TOL714" s="239"/>
      <c r="TOM714" s="239"/>
      <c r="TON714" s="239"/>
      <c r="TOO714" s="239"/>
      <c r="TOP714" s="239"/>
      <c r="TOQ714" s="239"/>
      <c r="TOR714" s="239"/>
      <c r="TOS714" s="239"/>
      <c r="TOT714" s="239"/>
      <c r="TOU714" s="239"/>
      <c r="TOV714" s="239"/>
      <c r="TOW714" s="239"/>
      <c r="TOX714" s="239"/>
      <c r="TOY714" s="239"/>
      <c r="TOZ714" s="239"/>
      <c r="TPA714" s="239"/>
      <c r="TPB714" s="239"/>
      <c r="TPC714" s="239"/>
      <c r="TPD714" s="239"/>
      <c r="TPE714" s="239"/>
      <c r="TPF714" s="239"/>
      <c r="TPG714" s="239"/>
      <c r="TPH714" s="239"/>
      <c r="TPI714" s="239"/>
      <c r="TPJ714" s="239"/>
      <c r="TPK714" s="239"/>
      <c r="TPL714" s="239"/>
      <c r="TPM714" s="239"/>
      <c r="TPN714" s="239"/>
      <c r="TPO714" s="239"/>
      <c r="TPP714" s="239"/>
      <c r="TPQ714" s="239"/>
      <c r="TPR714" s="239"/>
      <c r="TPS714" s="239"/>
      <c r="TPT714" s="239"/>
      <c r="TPU714" s="239"/>
      <c r="TPV714" s="239"/>
      <c r="TPW714" s="239"/>
      <c r="TPX714" s="239"/>
      <c r="TPY714" s="239"/>
      <c r="TPZ714" s="239"/>
      <c r="TQA714" s="239"/>
      <c r="TQB714" s="239"/>
      <c r="TQC714" s="239"/>
      <c r="TQD714" s="239"/>
      <c r="TQE714" s="239"/>
      <c r="TQF714" s="239"/>
      <c r="TQG714" s="239"/>
      <c r="TQH714" s="239"/>
      <c r="TQI714" s="239"/>
      <c r="TQJ714" s="239"/>
      <c r="TQK714" s="239"/>
      <c r="TQL714" s="239"/>
      <c r="TQM714" s="239"/>
      <c r="TQN714" s="239"/>
      <c r="TQO714" s="239"/>
      <c r="TQP714" s="239"/>
      <c r="TQQ714" s="239"/>
      <c r="TQR714" s="239"/>
      <c r="TQS714" s="239"/>
      <c r="TQT714" s="239"/>
      <c r="TQU714" s="239"/>
      <c r="TQV714" s="239"/>
      <c r="TQW714" s="239"/>
      <c r="TQX714" s="239"/>
      <c r="TQY714" s="239"/>
      <c r="TQZ714" s="239"/>
      <c r="TRA714" s="239"/>
      <c r="TRB714" s="239"/>
      <c r="TRC714" s="239"/>
      <c r="TRD714" s="239"/>
      <c r="TRE714" s="239"/>
      <c r="TRF714" s="239"/>
      <c r="TRG714" s="239"/>
      <c r="TRH714" s="239"/>
      <c r="TRI714" s="239"/>
      <c r="TRJ714" s="239"/>
      <c r="TRK714" s="239"/>
      <c r="TRL714" s="239"/>
      <c r="TRM714" s="239"/>
      <c r="TRN714" s="239"/>
      <c r="TRO714" s="239"/>
      <c r="TRP714" s="239"/>
      <c r="TRQ714" s="239"/>
      <c r="TRR714" s="239"/>
      <c r="TRS714" s="239"/>
      <c r="TRT714" s="239"/>
      <c r="TRU714" s="239"/>
      <c r="TRV714" s="239"/>
      <c r="TRW714" s="239"/>
      <c r="TRX714" s="239"/>
      <c r="TRY714" s="239"/>
      <c r="TRZ714" s="239"/>
      <c r="TSA714" s="239"/>
      <c r="TSB714" s="239"/>
      <c r="TSC714" s="239"/>
      <c r="TSD714" s="239"/>
      <c r="TSE714" s="239"/>
      <c r="TSF714" s="239"/>
      <c r="TSG714" s="239"/>
      <c r="TSH714" s="239"/>
      <c r="TSI714" s="239"/>
      <c r="TSJ714" s="239"/>
      <c r="TSK714" s="239"/>
      <c r="TSL714" s="239"/>
      <c r="TSM714" s="239"/>
      <c r="TSN714" s="239"/>
      <c r="TSO714" s="239"/>
      <c r="TSP714" s="239"/>
      <c r="TSQ714" s="239"/>
      <c r="TSR714" s="239"/>
      <c r="TSS714" s="239"/>
      <c r="TST714" s="239"/>
      <c r="TSU714" s="239"/>
      <c r="TSV714" s="239"/>
      <c r="TSW714" s="239"/>
      <c r="TSX714" s="239"/>
      <c r="TSY714" s="239"/>
      <c r="TSZ714" s="239"/>
      <c r="TTA714" s="239"/>
      <c r="TTB714" s="239"/>
      <c r="TTC714" s="239"/>
      <c r="TTD714" s="239"/>
      <c r="TTE714" s="239"/>
      <c r="TTF714" s="239"/>
      <c r="TTG714" s="239"/>
      <c r="TTH714" s="239"/>
      <c r="TTI714" s="239"/>
      <c r="TTJ714" s="239"/>
      <c r="TTK714" s="239"/>
      <c r="TTL714" s="239"/>
      <c r="TTM714" s="239"/>
      <c r="TTN714" s="239"/>
      <c r="TTO714" s="239"/>
      <c r="TTP714" s="239"/>
      <c r="TTQ714" s="239"/>
      <c r="TTR714" s="239"/>
      <c r="TTS714" s="239"/>
      <c r="TTT714" s="239"/>
      <c r="TTU714" s="239"/>
      <c r="TTV714" s="239"/>
      <c r="TTW714" s="239"/>
      <c r="TTX714" s="239"/>
      <c r="TTY714" s="239"/>
      <c r="TTZ714" s="239"/>
      <c r="TUA714" s="239"/>
      <c r="TUB714" s="239"/>
      <c r="TUC714" s="239"/>
      <c r="TUD714" s="239"/>
      <c r="TUE714" s="239"/>
      <c r="TUF714" s="239"/>
      <c r="TUG714" s="239"/>
      <c r="TUH714" s="239"/>
      <c r="TUI714" s="239"/>
      <c r="TUJ714" s="239"/>
      <c r="TUK714" s="239"/>
      <c r="TUL714" s="239"/>
      <c r="TUM714" s="239"/>
      <c r="TUN714" s="239"/>
      <c r="TUO714" s="239"/>
      <c r="TUP714" s="239"/>
      <c r="TUQ714" s="239"/>
      <c r="TUR714" s="239"/>
      <c r="TUS714" s="239"/>
      <c r="TUT714" s="239"/>
      <c r="TUU714" s="239"/>
      <c r="TUV714" s="239"/>
      <c r="TUW714" s="239"/>
      <c r="TUX714" s="239"/>
      <c r="TUY714" s="239"/>
      <c r="TUZ714" s="239"/>
      <c r="TVA714" s="239"/>
      <c r="TVB714" s="239"/>
      <c r="TVC714" s="239"/>
      <c r="TVD714" s="239"/>
      <c r="TVE714" s="239"/>
      <c r="TVF714" s="239"/>
      <c r="TVG714" s="239"/>
      <c r="TVH714" s="239"/>
      <c r="TVI714" s="239"/>
      <c r="TVJ714" s="239"/>
      <c r="TVK714" s="239"/>
      <c r="TVL714" s="239"/>
      <c r="TVM714" s="239"/>
      <c r="TVN714" s="239"/>
      <c r="TVO714" s="239"/>
      <c r="TVP714" s="239"/>
      <c r="TVQ714" s="239"/>
      <c r="TVR714" s="239"/>
      <c r="TVS714" s="239"/>
      <c r="TVT714" s="239"/>
      <c r="TVU714" s="239"/>
      <c r="TVV714" s="239"/>
      <c r="TVW714" s="239"/>
      <c r="TVX714" s="239"/>
      <c r="TVY714" s="239"/>
      <c r="TVZ714" s="239"/>
      <c r="TWA714" s="239"/>
      <c r="TWB714" s="239"/>
      <c r="TWC714" s="239"/>
      <c r="TWD714" s="239"/>
      <c r="TWE714" s="239"/>
      <c r="TWF714" s="239"/>
      <c r="TWG714" s="239"/>
      <c r="TWH714" s="239"/>
      <c r="TWI714" s="239"/>
      <c r="TWJ714" s="239"/>
      <c r="TWK714" s="239"/>
      <c r="TWL714" s="239"/>
      <c r="TWM714" s="239"/>
      <c r="TWN714" s="239"/>
      <c r="TWO714" s="239"/>
      <c r="TWP714" s="239"/>
      <c r="TWQ714" s="239"/>
      <c r="TWR714" s="239"/>
      <c r="TWS714" s="239"/>
      <c r="TWT714" s="239"/>
      <c r="TWU714" s="239"/>
      <c r="TWV714" s="239"/>
      <c r="TWW714" s="239"/>
      <c r="TWX714" s="239"/>
      <c r="TWY714" s="239"/>
      <c r="TWZ714" s="239"/>
      <c r="TXA714" s="239"/>
      <c r="TXB714" s="239"/>
      <c r="TXC714" s="239"/>
      <c r="TXD714" s="239"/>
      <c r="TXE714" s="239"/>
      <c r="TXF714" s="239"/>
      <c r="TXG714" s="239"/>
      <c r="TXH714" s="239"/>
      <c r="TXI714" s="239"/>
      <c r="TXJ714" s="239"/>
      <c r="TXK714" s="239"/>
      <c r="TXL714" s="239"/>
      <c r="TXM714" s="239"/>
      <c r="TXN714" s="239"/>
      <c r="TXO714" s="239"/>
      <c r="TXP714" s="239"/>
      <c r="TXQ714" s="239"/>
      <c r="TXR714" s="239"/>
      <c r="TXS714" s="239"/>
      <c r="TXT714" s="239"/>
      <c r="TXU714" s="239"/>
      <c r="TXV714" s="239"/>
      <c r="TXW714" s="239"/>
      <c r="TXX714" s="239"/>
      <c r="TXY714" s="239"/>
      <c r="TXZ714" s="239"/>
      <c r="TYA714" s="239"/>
      <c r="TYB714" s="239"/>
      <c r="TYC714" s="239"/>
      <c r="TYD714" s="239"/>
      <c r="TYE714" s="239"/>
      <c r="TYF714" s="239"/>
      <c r="TYG714" s="239"/>
      <c r="TYH714" s="239"/>
      <c r="TYI714" s="239"/>
      <c r="TYJ714" s="239"/>
      <c r="TYK714" s="239"/>
      <c r="TYL714" s="239"/>
      <c r="TYM714" s="239"/>
      <c r="TYN714" s="239"/>
      <c r="TYO714" s="239"/>
      <c r="TYP714" s="239"/>
      <c r="TYQ714" s="239"/>
      <c r="TYR714" s="239"/>
      <c r="TYS714" s="239"/>
      <c r="TYT714" s="239"/>
      <c r="TYU714" s="239"/>
      <c r="TYV714" s="239"/>
      <c r="TYW714" s="239"/>
      <c r="TYX714" s="239"/>
      <c r="TYY714" s="239"/>
      <c r="TYZ714" s="239"/>
      <c r="TZA714" s="239"/>
      <c r="TZB714" s="239"/>
      <c r="TZC714" s="239"/>
      <c r="TZD714" s="239"/>
      <c r="TZE714" s="239"/>
      <c r="TZF714" s="239"/>
      <c r="TZG714" s="239"/>
      <c r="TZH714" s="239"/>
      <c r="TZI714" s="239"/>
      <c r="TZJ714" s="239"/>
      <c r="TZK714" s="239"/>
      <c r="TZL714" s="239"/>
      <c r="TZM714" s="239"/>
      <c r="TZN714" s="239"/>
      <c r="TZO714" s="239"/>
      <c r="TZP714" s="239"/>
      <c r="TZQ714" s="239"/>
      <c r="TZR714" s="239"/>
      <c r="TZS714" s="239"/>
      <c r="TZT714" s="239"/>
      <c r="TZU714" s="239"/>
      <c r="TZV714" s="239"/>
      <c r="TZW714" s="239"/>
      <c r="TZX714" s="239"/>
      <c r="TZY714" s="239"/>
      <c r="TZZ714" s="239"/>
      <c r="UAA714" s="239"/>
      <c r="UAB714" s="239"/>
      <c r="UAC714" s="239"/>
      <c r="UAD714" s="239"/>
      <c r="UAE714" s="239"/>
      <c r="UAF714" s="239"/>
      <c r="UAG714" s="239"/>
      <c r="UAH714" s="239"/>
      <c r="UAI714" s="239"/>
      <c r="UAJ714" s="239"/>
      <c r="UAK714" s="239"/>
      <c r="UAL714" s="239"/>
      <c r="UAM714" s="239"/>
      <c r="UAN714" s="239"/>
      <c r="UAO714" s="239"/>
      <c r="UAP714" s="239"/>
      <c r="UAQ714" s="239"/>
      <c r="UAR714" s="239"/>
      <c r="UAS714" s="239"/>
      <c r="UAT714" s="239"/>
      <c r="UAU714" s="239"/>
      <c r="UAV714" s="239"/>
      <c r="UAW714" s="239"/>
      <c r="UAX714" s="239"/>
      <c r="UAY714" s="239"/>
      <c r="UAZ714" s="239"/>
      <c r="UBA714" s="239"/>
      <c r="UBB714" s="239"/>
      <c r="UBC714" s="239"/>
      <c r="UBD714" s="239"/>
      <c r="UBE714" s="239"/>
      <c r="UBF714" s="239"/>
      <c r="UBG714" s="239"/>
      <c r="UBH714" s="239"/>
      <c r="UBI714" s="239"/>
      <c r="UBJ714" s="239"/>
      <c r="UBK714" s="239"/>
      <c r="UBL714" s="239"/>
      <c r="UBM714" s="239"/>
      <c r="UBN714" s="239"/>
      <c r="UBO714" s="239"/>
      <c r="UBP714" s="239"/>
      <c r="UBQ714" s="239"/>
      <c r="UBR714" s="239"/>
      <c r="UBS714" s="239"/>
      <c r="UBT714" s="239"/>
      <c r="UBU714" s="239"/>
      <c r="UBV714" s="239"/>
      <c r="UBW714" s="239"/>
      <c r="UBX714" s="239"/>
      <c r="UBY714" s="239"/>
      <c r="UBZ714" s="239"/>
      <c r="UCA714" s="239"/>
      <c r="UCB714" s="239"/>
      <c r="UCC714" s="239"/>
      <c r="UCD714" s="239"/>
      <c r="UCE714" s="239"/>
      <c r="UCF714" s="239"/>
      <c r="UCG714" s="239"/>
      <c r="UCH714" s="239"/>
      <c r="UCI714" s="239"/>
      <c r="UCJ714" s="239"/>
      <c r="UCK714" s="239"/>
      <c r="UCL714" s="239"/>
      <c r="UCM714" s="239"/>
      <c r="UCN714" s="239"/>
      <c r="UCO714" s="239"/>
      <c r="UCP714" s="239"/>
      <c r="UCQ714" s="239"/>
      <c r="UCR714" s="239"/>
      <c r="UCS714" s="239"/>
      <c r="UCT714" s="239"/>
      <c r="UCU714" s="239"/>
      <c r="UCV714" s="239"/>
      <c r="UCW714" s="239"/>
      <c r="UCX714" s="239"/>
      <c r="UCY714" s="239"/>
      <c r="UCZ714" s="239"/>
      <c r="UDA714" s="239"/>
      <c r="UDB714" s="239"/>
      <c r="UDC714" s="239"/>
      <c r="UDD714" s="239"/>
      <c r="UDE714" s="239"/>
      <c r="UDF714" s="239"/>
      <c r="UDG714" s="239"/>
      <c r="UDH714" s="239"/>
      <c r="UDI714" s="239"/>
      <c r="UDJ714" s="239"/>
      <c r="UDK714" s="239"/>
      <c r="UDL714" s="239"/>
      <c r="UDM714" s="239"/>
      <c r="UDN714" s="239"/>
      <c r="UDO714" s="239"/>
      <c r="UDP714" s="239"/>
      <c r="UDQ714" s="239"/>
      <c r="UDR714" s="239"/>
      <c r="UDS714" s="239"/>
      <c r="UDT714" s="239"/>
      <c r="UDU714" s="239"/>
      <c r="UDV714" s="239"/>
      <c r="UDW714" s="239"/>
      <c r="UDX714" s="239"/>
      <c r="UDY714" s="239"/>
      <c r="UDZ714" s="239"/>
      <c r="UEA714" s="239"/>
      <c r="UEB714" s="239"/>
      <c r="UEC714" s="239"/>
      <c r="UED714" s="239"/>
      <c r="UEE714" s="239"/>
      <c r="UEF714" s="239"/>
      <c r="UEG714" s="239"/>
      <c r="UEH714" s="239"/>
      <c r="UEI714" s="239"/>
      <c r="UEJ714" s="239"/>
      <c r="UEK714" s="239"/>
      <c r="UEL714" s="239"/>
      <c r="UEM714" s="239"/>
      <c r="UEN714" s="239"/>
      <c r="UEO714" s="239"/>
      <c r="UEP714" s="239"/>
      <c r="UEQ714" s="239"/>
      <c r="UER714" s="239"/>
      <c r="UES714" s="239"/>
      <c r="UET714" s="239"/>
      <c r="UEU714" s="239"/>
      <c r="UEV714" s="239"/>
      <c r="UEW714" s="239"/>
      <c r="UEX714" s="239"/>
      <c r="UEY714" s="239"/>
      <c r="UEZ714" s="239"/>
      <c r="UFA714" s="239"/>
      <c r="UFB714" s="239"/>
      <c r="UFC714" s="239"/>
      <c r="UFD714" s="239"/>
      <c r="UFE714" s="239"/>
      <c r="UFF714" s="239"/>
      <c r="UFG714" s="239"/>
      <c r="UFH714" s="239"/>
      <c r="UFI714" s="239"/>
      <c r="UFJ714" s="239"/>
      <c r="UFK714" s="239"/>
      <c r="UFL714" s="239"/>
      <c r="UFM714" s="239"/>
      <c r="UFN714" s="239"/>
      <c r="UFO714" s="239"/>
      <c r="UFP714" s="239"/>
      <c r="UFQ714" s="239"/>
      <c r="UFR714" s="239"/>
      <c r="UFS714" s="239"/>
      <c r="UFT714" s="239"/>
      <c r="UFU714" s="239"/>
      <c r="UFV714" s="239"/>
      <c r="UFW714" s="239"/>
      <c r="UFX714" s="239"/>
      <c r="UFY714" s="239"/>
      <c r="UFZ714" s="239"/>
      <c r="UGA714" s="239"/>
      <c r="UGB714" s="239"/>
      <c r="UGC714" s="239"/>
      <c r="UGD714" s="239"/>
      <c r="UGE714" s="239"/>
      <c r="UGF714" s="239"/>
      <c r="UGG714" s="239"/>
      <c r="UGH714" s="239"/>
      <c r="UGI714" s="239"/>
      <c r="UGJ714" s="239"/>
      <c r="UGK714" s="239"/>
      <c r="UGL714" s="239"/>
      <c r="UGM714" s="239"/>
      <c r="UGN714" s="239"/>
      <c r="UGO714" s="239"/>
      <c r="UGP714" s="239"/>
      <c r="UGQ714" s="239"/>
      <c r="UGR714" s="239"/>
      <c r="UGS714" s="239"/>
      <c r="UGT714" s="239"/>
      <c r="UGU714" s="239"/>
      <c r="UGV714" s="239"/>
      <c r="UGW714" s="239"/>
      <c r="UGX714" s="239"/>
      <c r="UGY714" s="239"/>
      <c r="UGZ714" s="239"/>
      <c r="UHA714" s="239"/>
      <c r="UHB714" s="239"/>
      <c r="UHC714" s="239"/>
      <c r="UHD714" s="239"/>
      <c r="UHE714" s="239"/>
      <c r="UHF714" s="239"/>
      <c r="UHG714" s="239"/>
      <c r="UHH714" s="239"/>
      <c r="UHI714" s="239"/>
      <c r="UHJ714" s="239"/>
      <c r="UHK714" s="239"/>
      <c r="UHL714" s="239"/>
      <c r="UHM714" s="239"/>
      <c r="UHN714" s="239"/>
      <c r="UHO714" s="239"/>
      <c r="UHP714" s="239"/>
      <c r="UHQ714" s="239"/>
      <c r="UHR714" s="239"/>
      <c r="UHS714" s="239"/>
      <c r="UHT714" s="239"/>
      <c r="UHU714" s="239"/>
      <c r="UHV714" s="239"/>
      <c r="UHW714" s="239"/>
      <c r="UHX714" s="239"/>
      <c r="UHY714" s="239"/>
      <c r="UHZ714" s="239"/>
      <c r="UIA714" s="239"/>
      <c r="UIB714" s="239"/>
      <c r="UIC714" s="239"/>
      <c r="UID714" s="239"/>
      <c r="UIE714" s="239"/>
      <c r="UIF714" s="239"/>
      <c r="UIG714" s="239"/>
      <c r="UIH714" s="239"/>
      <c r="UII714" s="239"/>
      <c r="UIJ714" s="239"/>
      <c r="UIK714" s="239"/>
      <c r="UIL714" s="239"/>
      <c r="UIM714" s="239"/>
      <c r="UIN714" s="239"/>
      <c r="UIO714" s="239"/>
      <c r="UIP714" s="239"/>
      <c r="UIQ714" s="239"/>
      <c r="UIR714" s="239"/>
      <c r="UIS714" s="239"/>
      <c r="UIT714" s="239"/>
      <c r="UIU714" s="239"/>
      <c r="UIV714" s="239"/>
      <c r="UIW714" s="239"/>
      <c r="UIX714" s="239"/>
      <c r="UIY714" s="239"/>
      <c r="UIZ714" s="239"/>
      <c r="UJA714" s="239"/>
      <c r="UJB714" s="239"/>
      <c r="UJC714" s="239"/>
      <c r="UJD714" s="239"/>
      <c r="UJE714" s="239"/>
      <c r="UJF714" s="239"/>
      <c r="UJG714" s="239"/>
      <c r="UJH714" s="239"/>
      <c r="UJI714" s="239"/>
      <c r="UJJ714" s="239"/>
      <c r="UJK714" s="239"/>
      <c r="UJL714" s="239"/>
      <c r="UJM714" s="239"/>
      <c r="UJN714" s="239"/>
      <c r="UJO714" s="239"/>
      <c r="UJP714" s="239"/>
      <c r="UJQ714" s="239"/>
      <c r="UJR714" s="239"/>
      <c r="UJS714" s="239"/>
      <c r="UJT714" s="239"/>
      <c r="UJU714" s="239"/>
      <c r="UJV714" s="239"/>
      <c r="UJW714" s="239"/>
      <c r="UJX714" s="239"/>
      <c r="UJY714" s="239"/>
      <c r="UJZ714" s="239"/>
      <c r="UKA714" s="239"/>
      <c r="UKB714" s="239"/>
      <c r="UKC714" s="239"/>
      <c r="UKD714" s="239"/>
      <c r="UKE714" s="239"/>
      <c r="UKF714" s="239"/>
      <c r="UKG714" s="239"/>
      <c r="UKH714" s="239"/>
      <c r="UKI714" s="239"/>
      <c r="UKJ714" s="239"/>
      <c r="UKK714" s="239"/>
      <c r="UKL714" s="239"/>
      <c r="UKM714" s="239"/>
      <c r="UKN714" s="239"/>
      <c r="UKO714" s="239"/>
      <c r="UKP714" s="239"/>
      <c r="UKQ714" s="239"/>
      <c r="UKR714" s="239"/>
      <c r="UKS714" s="239"/>
      <c r="UKT714" s="239"/>
      <c r="UKU714" s="239"/>
      <c r="UKV714" s="239"/>
      <c r="UKW714" s="239"/>
      <c r="UKX714" s="239"/>
      <c r="UKY714" s="239"/>
      <c r="UKZ714" s="239"/>
      <c r="ULA714" s="239"/>
      <c r="ULB714" s="239"/>
      <c r="ULC714" s="239"/>
      <c r="ULD714" s="239"/>
      <c r="ULE714" s="239"/>
      <c r="ULF714" s="239"/>
      <c r="ULG714" s="239"/>
      <c r="ULH714" s="239"/>
      <c r="ULI714" s="239"/>
      <c r="ULJ714" s="239"/>
      <c r="ULK714" s="239"/>
      <c r="ULL714" s="239"/>
      <c r="ULM714" s="239"/>
      <c r="ULN714" s="239"/>
      <c r="ULO714" s="239"/>
      <c r="ULP714" s="239"/>
      <c r="ULQ714" s="239"/>
      <c r="ULR714" s="239"/>
      <c r="ULS714" s="239"/>
      <c r="ULT714" s="239"/>
      <c r="ULU714" s="239"/>
      <c r="ULV714" s="239"/>
      <c r="ULW714" s="239"/>
      <c r="ULX714" s="239"/>
      <c r="ULY714" s="239"/>
      <c r="ULZ714" s="239"/>
      <c r="UMA714" s="239"/>
      <c r="UMB714" s="239"/>
      <c r="UMC714" s="239"/>
      <c r="UMD714" s="239"/>
      <c r="UME714" s="239"/>
      <c r="UMF714" s="239"/>
      <c r="UMG714" s="239"/>
      <c r="UMH714" s="239"/>
      <c r="UMI714" s="239"/>
      <c r="UMJ714" s="239"/>
      <c r="UMK714" s="239"/>
      <c r="UML714" s="239"/>
      <c r="UMM714" s="239"/>
      <c r="UMN714" s="239"/>
      <c r="UMO714" s="239"/>
      <c r="UMP714" s="239"/>
      <c r="UMQ714" s="239"/>
      <c r="UMR714" s="239"/>
      <c r="UMS714" s="239"/>
      <c r="UMT714" s="239"/>
      <c r="UMU714" s="239"/>
      <c r="UMV714" s="239"/>
      <c r="UMW714" s="239"/>
      <c r="UMX714" s="239"/>
      <c r="UMY714" s="239"/>
      <c r="UMZ714" s="239"/>
      <c r="UNA714" s="239"/>
      <c r="UNB714" s="239"/>
      <c r="UNC714" s="239"/>
      <c r="UND714" s="239"/>
      <c r="UNE714" s="239"/>
      <c r="UNF714" s="239"/>
      <c r="UNG714" s="239"/>
      <c r="UNH714" s="239"/>
      <c r="UNI714" s="239"/>
      <c r="UNJ714" s="239"/>
      <c r="UNK714" s="239"/>
      <c r="UNL714" s="239"/>
      <c r="UNM714" s="239"/>
      <c r="UNN714" s="239"/>
      <c r="UNO714" s="239"/>
      <c r="UNP714" s="239"/>
      <c r="UNQ714" s="239"/>
      <c r="UNR714" s="239"/>
      <c r="UNS714" s="239"/>
      <c r="UNT714" s="239"/>
      <c r="UNU714" s="239"/>
      <c r="UNV714" s="239"/>
      <c r="UNW714" s="239"/>
      <c r="UNX714" s="239"/>
      <c r="UNY714" s="239"/>
      <c r="UNZ714" s="239"/>
      <c r="UOA714" s="239"/>
      <c r="UOB714" s="239"/>
      <c r="UOC714" s="239"/>
      <c r="UOD714" s="239"/>
      <c r="UOE714" s="239"/>
      <c r="UOF714" s="239"/>
      <c r="UOG714" s="239"/>
      <c r="UOH714" s="239"/>
      <c r="UOI714" s="239"/>
      <c r="UOJ714" s="239"/>
      <c r="UOK714" s="239"/>
      <c r="UOL714" s="239"/>
      <c r="UOM714" s="239"/>
      <c r="UON714" s="239"/>
      <c r="UOO714" s="239"/>
      <c r="UOP714" s="239"/>
      <c r="UOQ714" s="239"/>
      <c r="UOR714" s="239"/>
      <c r="UOS714" s="239"/>
      <c r="UOT714" s="239"/>
      <c r="UOU714" s="239"/>
      <c r="UOV714" s="239"/>
      <c r="UOW714" s="239"/>
      <c r="UOX714" s="239"/>
      <c r="UOY714" s="239"/>
      <c r="UOZ714" s="239"/>
      <c r="UPA714" s="239"/>
      <c r="UPB714" s="239"/>
      <c r="UPC714" s="239"/>
      <c r="UPD714" s="239"/>
      <c r="UPE714" s="239"/>
      <c r="UPF714" s="239"/>
      <c r="UPG714" s="239"/>
      <c r="UPH714" s="239"/>
      <c r="UPI714" s="239"/>
      <c r="UPJ714" s="239"/>
      <c r="UPK714" s="239"/>
      <c r="UPL714" s="239"/>
      <c r="UPM714" s="239"/>
      <c r="UPN714" s="239"/>
      <c r="UPO714" s="239"/>
      <c r="UPP714" s="239"/>
      <c r="UPQ714" s="239"/>
      <c r="UPR714" s="239"/>
      <c r="UPS714" s="239"/>
      <c r="UPT714" s="239"/>
      <c r="UPU714" s="239"/>
      <c r="UPV714" s="239"/>
      <c r="UPW714" s="239"/>
      <c r="UPX714" s="239"/>
      <c r="UPY714" s="239"/>
      <c r="UPZ714" s="239"/>
      <c r="UQA714" s="239"/>
      <c r="UQB714" s="239"/>
      <c r="UQC714" s="239"/>
      <c r="UQD714" s="239"/>
      <c r="UQE714" s="239"/>
      <c r="UQF714" s="239"/>
      <c r="UQG714" s="239"/>
      <c r="UQH714" s="239"/>
      <c r="UQI714" s="239"/>
      <c r="UQJ714" s="239"/>
      <c r="UQK714" s="239"/>
      <c r="UQL714" s="239"/>
      <c r="UQM714" s="239"/>
      <c r="UQN714" s="239"/>
      <c r="UQO714" s="239"/>
      <c r="UQP714" s="239"/>
      <c r="UQQ714" s="239"/>
      <c r="UQR714" s="239"/>
      <c r="UQS714" s="239"/>
      <c r="UQT714" s="239"/>
      <c r="UQU714" s="239"/>
      <c r="UQV714" s="239"/>
      <c r="UQW714" s="239"/>
      <c r="UQX714" s="239"/>
      <c r="UQY714" s="239"/>
      <c r="UQZ714" s="239"/>
      <c r="URA714" s="239"/>
      <c r="URB714" s="239"/>
      <c r="URC714" s="239"/>
      <c r="URD714" s="239"/>
      <c r="URE714" s="239"/>
      <c r="URF714" s="239"/>
      <c r="URG714" s="239"/>
      <c r="URH714" s="239"/>
      <c r="URI714" s="239"/>
      <c r="URJ714" s="239"/>
      <c r="URK714" s="239"/>
      <c r="URL714" s="239"/>
      <c r="URM714" s="239"/>
      <c r="URN714" s="239"/>
      <c r="URO714" s="239"/>
      <c r="URP714" s="239"/>
      <c r="URQ714" s="239"/>
      <c r="URR714" s="239"/>
      <c r="URS714" s="239"/>
      <c r="URT714" s="239"/>
      <c r="URU714" s="239"/>
      <c r="URV714" s="239"/>
      <c r="URW714" s="239"/>
      <c r="URX714" s="239"/>
      <c r="URY714" s="239"/>
      <c r="URZ714" s="239"/>
      <c r="USA714" s="239"/>
      <c r="USB714" s="239"/>
      <c r="USC714" s="239"/>
      <c r="USD714" s="239"/>
      <c r="USE714" s="239"/>
      <c r="USF714" s="239"/>
      <c r="USG714" s="239"/>
      <c r="USH714" s="239"/>
      <c r="USI714" s="239"/>
      <c r="USJ714" s="239"/>
      <c r="USK714" s="239"/>
      <c r="USL714" s="239"/>
      <c r="USM714" s="239"/>
      <c r="USN714" s="239"/>
      <c r="USO714" s="239"/>
      <c r="USP714" s="239"/>
      <c r="USQ714" s="239"/>
      <c r="USR714" s="239"/>
      <c r="USS714" s="239"/>
      <c r="UST714" s="239"/>
      <c r="USU714" s="239"/>
      <c r="USV714" s="239"/>
      <c r="USW714" s="239"/>
      <c r="USX714" s="239"/>
      <c r="USY714" s="239"/>
      <c r="USZ714" s="239"/>
      <c r="UTA714" s="239"/>
      <c r="UTB714" s="239"/>
      <c r="UTC714" s="239"/>
      <c r="UTD714" s="239"/>
      <c r="UTE714" s="239"/>
      <c r="UTF714" s="239"/>
      <c r="UTG714" s="239"/>
      <c r="UTH714" s="239"/>
      <c r="UTI714" s="239"/>
      <c r="UTJ714" s="239"/>
      <c r="UTK714" s="239"/>
      <c r="UTL714" s="239"/>
      <c r="UTM714" s="239"/>
      <c r="UTN714" s="239"/>
      <c r="UTO714" s="239"/>
      <c r="UTP714" s="239"/>
      <c r="UTQ714" s="239"/>
      <c r="UTR714" s="239"/>
      <c r="UTS714" s="239"/>
      <c r="UTT714" s="239"/>
      <c r="UTU714" s="239"/>
      <c r="UTV714" s="239"/>
      <c r="UTW714" s="239"/>
      <c r="UTX714" s="239"/>
      <c r="UTY714" s="239"/>
      <c r="UTZ714" s="239"/>
      <c r="UUA714" s="239"/>
      <c r="UUB714" s="239"/>
      <c r="UUC714" s="239"/>
      <c r="UUD714" s="239"/>
      <c r="UUE714" s="239"/>
      <c r="UUF714" s="239"/>
      <c r="UUG714" s="239"/>
      <c r="UUH714" s="239"/>
      <c r="UUI714" s="239"/>
      <c r="UUJ714" s="239"/>
      <c r="UUK714" s="239"/>
      <c r="UUL714" s="239"/>
      <c r="UUM714" s="239"/>
      <c r="UUN714" s="239"/>
      <c r="UUO714" s="239"/>
      <c r="UUP714" s="239"/>
      <c r="UUQ714" s="239"/>
      <c r="UUR714" s="239"/>
      <c r="UUS714" s="239"/>
      <c r="UUT714" s="239"/>
      <c r="UUU714" s="239"/>
      <c r="UUV714" s="239"/>
      <c r="UUW714" s="239"/>
      <c r="UUX714" s="239"/>
      <c r="UUY714" s="239"/>
      <c r="UUZ714" s="239"/>
      <c r="UVA714" s="239"/>
      <c r="UVB714" s="239"/>
      <c r="UVC714" s="239"/>
      <c r="UVD714" s="239"/>
      <c r="UVE714" s="239"/>
      <c r="UVF714" s="239"/>
      <c r="UVG714" s="239"/>
      <c r="UVH714" s="239"/>
      <c r="UVI714" s="239"/>
      <c r="UVJ714" s="239"/>
      <c r="UVK714" s="239"/>
      <c r="UVL714" s="239"/>
      <c r="UVM714" s="239"/>
      <c r="UVN714" s="239"/>
      <c r="UVO714" s="239"/>
      <c r="UVP714" s="239"/>
      <c r="UVQ714" s="239"/>
      <c r="UVR714" s="239"/>
      <c r="UVS714" s="239"/>
      <c r="UVT714" s="239"/>
      <c r="UVU714" s="239"/>
      <c r="UVV714" s="239"/>
      <c r="UVW714" s="239"/>
      <c r="UVX714" s="239"/>
      <c r="UVY714" s="239"/>
      <c r="UVZ714" s="239"/>
      <c r="UWA714" s="239"/>
      <c r="UWB714" s="239"/>
      <c r="UWC714" s="239"/>
      <c r="UWD714" s="239"/>
      <c r="UWE714" s="239"/>
      <c r="UWF714" s="239"/>
      <c r="UWG714" s="239"/>
      <c r="UWH714" s="239"/>
      <c r="UWI714" s="239"/>
      <c r="UWJ714" s="239"/>
      <c r="UWK714" s="239"/>
      <c r="UWL714" s="239"/>
      <c r="UWM714" s="239"/>
      <c r="UWN714" s="239"/>
      <c r="UWO714" s="239"/>
      <c r="UWP714" s="239"/>
      <c r="UWQ714" s="239"/>
      <c r="UWR714" s="239"/>
      <c r="UWS714" s="239"/>
      <c r="UWT714" s="239"/>
      <c r="UWU714" s="239"/>
      <c r="UWV714" s="239"/>
      <c r="UWW714" s="239"/>
      <c r="UWX714" s="239"/>
      <c r="UWY714" s="239"/>
      <c r="UWZ714" s="239"/>
      <c r="UXA714" s="239"/>
      <c r="UXB714" s="239"/>
      <c r="UXC714" s="239"/>
      <c r="UXD714" s="239"/>
      <c r="UXE714" s="239"/>
      <c r="UXF714" s="239"/>
      <c r="UXG714" s="239"/>
      <c r="UXH714" s="239"/>
      <c r="UXI714" s="239"/>
      <c r="UXJ714" s="239"/>
      <c r="UXK714" s="239"/>
      <c r="UXL714" s="239"/>
      <c r="UXM714" s="239"/>
      <c r="UXN714" s="239"/>
      <c r="UXO714" s="239"/>
      <c r="UXP714" s="239"/>
      <c r="UXQ714" s="239"/>
      <c r="UXR714" s="239"/>
      <c r="UXS714" s="239"/>
      <c r="UXT714" s="239"/>
      <c r="UXU714" s="239"/>
      <c r="UXV714" s="239"/>
      <c r="UXW714" s="239"/>
      <c r="UXX714" s="239"/>
      <c r="UXY714" s="239"/>
      <c r="UXZ714" s="239"/>
      <c r="UYA714" s="239"/>
      <c r="UYB714" s="239"/>
      <c r="UYC714" s="239"/>
      <c r="UYD714" s="239"/>
      <c r="UYE714" s="239"/>
      <c r="UYF714" s="239"/>
      <c r="UYG714" s="239"/>
      <c r="UYH714" s="239"/>
      <c r="UYI714" s="239"/>
      <c r="UYJ714" s="239"/>
      <c r="UYK714" s="239"/>
      <c r="UYL714" s="239"/>
      <c r="UYM714" s="239"/>
      <c r="UYN714" s="239"/>
      <c r="UYO714" s="239"/>
      <c r="UYP714" s="239"/>
      <c r="UYQ714" s="239"/>
      <c r="UYR714" s="239"/>
      <c r="UYS714" s="239"/>
      <c r="UYT714" s="239"/>
      <c r="UYU714" s="239"/>
      <c r="UYV714" s="239"/>
      <c r="UYW714" s="239"/>
      <c r="UYX714" s="239"/>
      <c r="UYY714" s="239"/>
      <c r="UYZ714" s="239"/>
      <c r="UZA714" s="239"/>
      <c r="UZB714" s="239"/>
      <c r="UZC714" s="239"/>
      <c r="UZD714" s="239"/>
      <c r="UZE714" s="239"/>
      <c r="UZF714" s="239"/>
      <c r="UZG714" s="239"/>
      <c r="UZH714" s="239"/>
      <c r="UZI714" s="239"/>
      <c r="UZJ714" s="239"/>
      <c r="UZK714" s="239"/>
      <c r="UZL714" s="239"/>
      <c r="UZM714" s="239"/>
      <c r="UZN714" s="239"/>
      <c r="UZO714" s="239"/>
      <c r="UZP714" s="239"/>
      <c r="UZQ714" s="239"/>
      <c r="UZR714" s="239"/>
      <c r="UZS714" s="239"/>
      <c r="UZT714" s="239"/>
      <c r="UZU714" s="239"/>
      <c r="UZV714" s="239"/>
      <c r="UZW714" s="239"/>
      <c r="UZX714" s="239"/>
      <c r="UZY714" s="239"/>
      <c r="UZZ714" s="239"/>
      <c r="VAA714" s="239"/>
      <c r="VAB714" s="239"/>
      <c r="VAC714" s="239"/>
      <c r="VAD714" s="239"/>
      <c r="VAE714" s="239"/>
      <c r="VAF714" s="239"/>
      <c r="VAG714" s="239"/>
      <c r="VAH714" s="239"/>
      <c r="VAI714" s="239"/>
      <c r="VAJ714" s="239"/>
      <c r="VAK714" s="239"/>
      <c r="VAL714" s="239"/>
      <c r="VAM714" s="239"/>
      <c r="VAN714" s="239"/>
      <c r="VAO714" s="239"/>
      <c r="VAP714" s="239"/>
      <c r="VAQ714" s="239"/>
      <c r="VAR714" s="239"/>
      <c r="VAS714" s="239"/>
      <c r="VAT714" s="239"/>
      <c r="VAU714" s="239"/>
      <c r="VAV714" s="239"/>
      <c r="VAW714" s="239"/>
      <c r="VAX714" s="239"/>
      <c r="VAY714" s="239"/>
      <c r="VAZ714" s="239"/>
      <c r="VBA714" s="239"/>
      <c r="VBB714" s="239"/>
      <c r="VBC714" s="239"/>
      <c r="VBD714" s="239"/>
      <c r="VBE714" s="239"/>
      <c r="VBF714" s="239"/>
      <c r="VBG714" s="239"/>
      <c r="VBH714" s="239"/>
      <c r="VBI714" s="239"/>
      <c r="VBJ714" s="239"/>
      <c r="VBK714" s="239"/>
      <c r="VBL714" s="239"/>
      <c r="VBM714" s="239"/>
      <c r="VBN714" s="239"/>
      <c r="VBO714" s="239"/>
      <c r="VBP714" s="239"/>
      <c r="VBQ714" s="239"/>
      <c r="VBR714" s="239"/>
      <c r="VBS714" s="239"/>
      <c r="VBT714" s="239"/>
      <c r="VBU714" s="239"/>
      <c r="VBV714" s="239"/>
      <c r="VBW714" s="239"/>
      <c r="VBX714" s="239"/>
      <c r="VBY714" s="239"/>
      <c r="VBZ714" s="239"/>
      <c r="VCA714" s="239"/>
      <c r="VCB714" s="239"/>
      <c r="VCC714" s="239"/>
      <c r="VCD714" s="239"/>
      <c r="VCE714" s="239"/>
      <c r="VCF714" s="239"/>
      <c r="VCG714" s="239"/>
      <c r="VCH714" s="239"/>
      <c r="VCI714" s="239"/>
      <c r="VCJ714" s="239"/>
      <c r="VCK714" s="239"/>
      <c r="VCL714" s="239"/>
      <c r="VCM714" s="239"/>
      <c r="VCN714" s="239"/>
      <c r="VCO714" s="239"/>
      <c r="VCP714" s="239"/>
      <c r="VCQ714" s="239"/>
      <c r="VCR714" s="239"/>
      <c r="VCS714" s="239"/>
      <c r="VCT714" s="239"/>
      <c r="VCU714" s="239"/>
      <c r="VCV714" s="239"/>
      <c r="VCW714" s="239"/>
      <c r="VCX714" s="239"/>
      <c r="VCY714" s="239"/>
      <c r="VCZ714" s="239"/>
      <c r="VDA714" s="239"/>
      <c r="VDB714" s="239"/>
      <c r="VDC714" s="239"/>
      <c r="VDD714" s="239"/>
      <c r="VDE714" s="239"/>
      <c r="VDF714" s="239"/>
      <c r="VDG714" s="239"/>
      <c r="VDH714" s="239"/>
      <c r="VDI714" s="239"/>
      <c r="VDJ714" s="239"/>
      <c r="VDK714" s="239"/>
      <c r="VDL714" s="239"/>
      <c r="VDM714" s="239"/>
      <c r="VDN714" s="239"/>
      <c r="VDO714" s="239"/>
      <c r="VDP714" s="239"/>
      <c r="VDQ714" s="239"/>
      <c r="VDR714" s="239"/>
      <c r="VDS714" s="239"/>
      <c r="VDT714" s="239"/>
      <c r="VDU714" s="239"/>
      <c r="VDV714" s="239"/>
      <c r="VDW714" s="239"/>
      <c r="VDX714" s="239"/>
      <c r="VDY714" s="239"/>
      <c r="VDZ714" s="239"/>
      <c r="VEA714" s="239"/>
      <c r="VEB714" s="239"/>
      <c r="VEC714" s="239"/>
      <c r="VED714" s="239"/>
      <c r="VEE714" s="239"/>
      <c r="VEF714" s="239"/>
      <c r="VEG714" s="239"/>
      <c r="VEH714" s="239"/>
      <c r="VEI714" s="239"/>
      <c r="VEJ714" s="239"/>
      <c r="VEK714" s="239"/>
      <c r="VEL714" s="239"/>
      <c r="VEM714" s="239"/>
      <c r="VEN714" s="239"/>
      <c r="VEO714" s="239"/>
      <c r="VEP714" s="239"/>
      <c r="VEQ714" s="239"/>
      <c r="VER714" s="239"/>
      <c r="VES714" s="239"/>
      <c r="VET714" s="239"/>
      <c r="VEU714" s="239"/>
      <c r="VEV714" s="239"/>
      <c r="VEW714" s="239"/>
      <c r="VEX714" s="239"/>
      <c r="VEY714" s="239"/>
      <c r="VEZ714" s="239"/>
      <c r="VFA714" s="239"/>
      <c r="VFB714" s="239"/>
      <c r="VFC714" s="239"/>
      <c r="VFD714" s="239"/>
      <c r="VFE714" s="239"/>
      <c r="VFF714" s="239"/>
      <c r="VFG714" s="239"/>
      <c r="VFH714" s="239"/>
      <c r="VFI714" s="239"/>
      <c r="VFJ714" s="239"/>
      <c r="VFK714" s="239"/>
      <c r="VFL714" s="239"/>
      <c r="VFM714" s="239"/>
      <c r="VFN714" s="239"/>
      <c r="VFO714" s="239"/>
      <c r="VFP714" s="239"/>
      <c r="VFQ714" s="239"/>
      <c r="VFR714" s="239"/>
      <c r="VFS714" s="239"/>
      <c r="VFT714" s="239"/>
      <c r="VFU714" s="239"/>
      <c r="VFV714" s="239"/>
      <c r="VFW714" s="239"/>
      <c r="VFX714" s="239"/>
      <c r="VFY714" s="239"/>
      <c r="VFZ714" s="239"/>
      <c r="VGA714" s="239"/>
      <c r="VGB714" s="239"/>
      <c r="VGC714" s="239"/>
      <c r="VGD714" s="239"/>
      <c r="VGE714" s="239"/>
      <c r="VGF714" s="239"/>
      <c r="VGG714" s="239"/>
      <c r="VGH714" s="239"/>
      <c r="VGI714" s="239"/>
      <c r="VGJ714" s="239"/>
      <c r="VGK714" s="239"/>
      <c r="VGL714" s="239"/>
      <c r="VGM714" s="239"/>
      <c r="VGN714" s="239"/>
      <c r="VGO714" s="239"/>
      <c r="VGP714" s="239"/>
      <c r="VGQ714" s="239"/>
      <c r="VGR714" s="239"/>
      <c r="VGS714" s="239"/>
      <c r="VGT714" s="239"/>
      <c r="VGU714" s="239"/>
      <c r="VGV714" s="239"/>
      <c r="VGW714" s="239"/>
      <c r="VGX714" s="239"/>
      <c r="VGY714" s="239"/>
      <c r="VGZ714" s="239"/>
      <c r="VHA714" s="239"/>
      <c r="VHB714" s="239"/>
      <c r="VHC714" s="239"/>
      <c r="VHD714" s="239"/>
      <c r="VHE714" s="239"/>
      <c r="VHF714" s="239"/>
      <c r="VHG714" s="239"/>
      <c r="VHH714" s="239"/>
      <c r="VHI714" s="239"/>
      <c r="VHJ714" s="239"/>
      <c r="VHK714" s="239"/>
      <c r="VHL714" s="239"/>
      <c r="VHM714" s="239"/>
      <c r="VHN714" s="239"/>
      <c r="VHO714" s="239"/>
      <c r="VHP714" s="239"/>
      <c r="VHQ714" s="239"/>
      <c r="VHR714" s="239"/>
      <c r="VHS714" s="239"/>
      <c r="VHT714" s="239"/>
      <c r="VHU714" s="239"/>
      <c r="VHV714" s="239"/>
      <c r="VHW714" s="239"/>
      <c r="VHX714" s="239"/>
      <c r="VHY714" s="239"/>
      <c r="VHZ714" s="239"/>
      <c r="VIA714" s="239"/>
      <c r="VIB714" s="239"/>
      <c r="VIC714" s="239"/>
      <c r="VID714" s="239"/>
      <c r="VIE714" s="239"/>
      <c r="VIF714" s="239"/>
      <c r="VIG714" s="239"/>
      <c r="VIH714" s="239"/>
      <c r="VII714" s="239"/>
      <c r="VIJ714" s="239"/>
      <c r="VIK714" s="239"/>
      <c r="VIL714" s="239"/>
      <c r="VIM714" s="239"/>
      <c r="VIN714" s="239"/>
      <c r="VIO714" s="239"/>
      <c r="VIP714" s="239"/>
      <c r="VIQ714" s="239"/>
      <c r="VIR714" s="239"/>
      <c r="VIS714" s="239"/>
      <c r="VIT714" s="239"/>
      <c r="VIU714" s="239"/>
      <c r="VIV714" s="239"/>
      <c r="VIW714" s="239"/>
      <c r="VIX714" s="239"/>
      <c r="VIY714" s="239"/>
      <c r="VIZ714" s="239"/>
      <c r="VJA714" s="239"/>
      <c r="VJB714" s="239"/>
      <c r="VJC714" s="239"/>
      <c r="VJD714" s="239"/>
      <c r="VJE714" s="239"/>
      <c r="VJF714" s="239"/>
      <c r="VJG714" s="239"/>
      <c r="VJH714" s="239"/>
      <c r="VJI714" s="239"/>
      <c r="VJJ714" s="239"/>
      <c r="VJK714" s="239"/>
      <c r="VJL714" s="239"/>
      <c r="VJM714" s="239"/>
      <c r="VJN714" s="239"/>
      <c r="VJO714" s="239"/>
      <c r="VJP714" s="239"/>
      <c r="VJQ714" s="239"/>
      <c r="VJR714" s="239"/>
      <c r="VJS714" s="239"/>
      <c r="VJT714" s="239"/>
      <c r="VJU714" s="239"/>
      <c r="VJV714" s="239"/>
      <c r="VJW714" s="239"/>
      <c r="VJX714" s="239"/>
      <c r="VJY714" s="239"/>
      <c r="VJZ714" s="239"/>
      <c r="VKA714" s="239"/>
      <c r="VKB714" s="239"/>
      <c r="VKC714" s="239"/>
      <c r="VKD714" s="239"/>
      <c r="VKE714" s="239"/>
      <c r="VKF714" s="239"/>
      <c r="VKG714" s="239"/>
      <c r="VKH714" s="239"/>
      <c r="VKI714" s="239"/>
      <c r="VKJ714" s="239"/>
      <c r="VKK714" s="239"/>
      <c r="VKL714" s="239"/>
      <c r="VKM714" s="239"/>
      <c r="VKN714" s="239"/>
      <c r="VKO714" s="239"/>
      <c r="VKP714" s="239"/>
      <c r="VKQ714" s="239"/>
      <c r="VKR714" s="239"/>
      <c r="VKS714" s="239"/>
      <c r="VKT714" s="239"/>
      <c r="VKU714" s="239"/>
      <c r="VKV714" s="239"/>
      <c r="VKW714" s="239"/>
      <c r="VKX714" s="239"/>
      <c r="VKY714" s="239"/>
      <c r="VKZ714" s="239"/>
      <c r="VLA714" s="239"/>
      <c r="VLB714" s="239"/>
      <c r="VLC714" s="239"/>
      <c r="VLD714" s="239"/>
      <c r="VLE714" s="239"/>
      <c r="VLF714" s="239"/>
      <c r="VLG714" s="239"/>
      <c r="VLH714" s="239"/>
      <c r="VLI714" s="239"/>
      <c r="VLJ714" s="239"/>
      <c r="VLK714" s="239"/>
      <c r="VLL714" s="239"/>
      <c r="VLM714" s="239"/>
      <c r="VLN714" s="239"/>
      <c r="VLO714" s="239"/>
      <c r="VLP714" s="239"/>
      <c r="VLQ714" s="239"/>
      <c r="VLR714" s="239"/>
      <c r="VLS714" s="239"/>
      <c r="VLT714" s="239"/>
      <c r="VLU714" s="239"/>
      <c r="VLV714" s="239"/>
      <c r="VLW714" s="239"/>
      <c r="VLX714" s="239"/>
      <c r="VLY714" s="239"/>
      <c r="VLZ714" s="239"/>
      <c r="VMA714" s="239"/>
      <c r="VMB714" s="239"/>
      <c r="VMC714" s="239"/>
      <c r="VMD714" s="239"/>
      <c r="VME714" s="239"/>
      <c r="VMF714" s="239"/>
      <c r="VMG714" s="239"/>
      <c r="VMH714" s="239"/>
      <c r="VMI714" s="239"/>
      <c r="VMJ714" s="239"/>
      <c r="VMK714" s="239"/>
      <c r="VML714" s="239"/>
      <c r="VMM714" s="239"/>
      <c r="VMN714" s="239"/>
      <c r="VMO714" s="239"/>
      <c r="VMP714" s="239"/>
      <c r="VMQ714" s="239"/>
      <c r="VMR714" s="239"/>
      <c r="VMS714" s="239"/>
      <c r="VMT714" s="239"/>
      <c r="VMU714" s="239"/>
      <c r="VMV714" s="239"/>
      <c r="VMW714" s="239"/>
      <c r="VMX714" s="239"/>
      <c r="VMY714" s="239"/>
      <c r="VMZ714" s="239"/>
      <c r="VNA714" s="239"/>
      <c r="VNB714" s="239"/>
      <c r="VNC714" s="239"/>
      <c r="VND714" s="239"/>
      <c r="VNE714" s="239"/>
      <c r="VNF714" s="239"/>
      <c r="VNG714" s="239"/>
      <c r="VNH714" s="239"/>
      <c r="VNI714" s="239"/>
      <c r="VNJ714" s="239"/>
      <c r="VNK714" s="239"/>
      <c r="VNL714" s="239"/>
      <c r="VNM714" s="239"/>
      <c r="VNN714" s="239"/>
      <c r="VNO714" s="239"/>
      <c r="VNP714" s="239"/>
      <c r="VNQ714" s="239"/>
      <c r="VNR714" s="239"/>
      <c r="VNS714" s="239"/>
      <c r="VNT714" s="239"/>
      <c r="VNU714" s="239"/>
      <c r="VNV714" s="239"/>
      <c r="VNW714" s="239"/>
      <c r="VNX714" s="239"/>
      <c r="VNY714" s="239"/>
      <c r="VNZ714" s="239"/>
      <c r="VOA714" s="239"/>
      <c r="VOB714" s="239"/>
      <c r="VOC714" s="239"/>
      <c r="VOD714" s="239"/>
      <c r="VOE714" s="239"/>
      <c r="VOF714" s="239"/>
      <c r="VOG714" s="239"/>
      <c r="VOH714" s="239"/>
      <c r="VOI714" s="239"/>
      <c r="VOJ714" s="239"/>
      <c r="VOK714" s="239"/>
      <c r="VOL714" s="239"/>
      <c r="VOM714" s="239"/>
      <c r="VON714" s="239"/>
      <c r="VOO714" s="239"/>
      <c r="VOP714" s="239"/>
      <c r="VOQ714" s="239"/>
      <c r="VOR714" s="239"/>
      <c r="VOS714" s="239"/>
      <c r="VOT714" s="239"/>
      <c r="VOU714" s="239"/>
      <c r="VOV714" s="239"/>
      <c r="VOW714" s="239"/>
      <c r="VOX714" s="239"/>
      <c r="VOY714" s="239"/>
      <c r="VOZ714" s="239"/>
      <c r="VPA714" s="239"/>
      <c r="VPB714" s="239"/>
      <c r="VPC714" s="239"/>
      <c r="VPD714" s="239"/>
      <c r="VPE714" s="239"/>
      <c r="VPF714" s="239"/>
      <c r="VPG714" s="239"/>
      <c r="VPH714" s="239"/>
      <c r="VPI714" s="239"/>
      <c r="VPJ714" s="239"/>
      <c r="VPK714" s="239"/>
      <c r="VPL714" s="239"/>
      <c r="VPM714" s="239"/>
      <c r="VPN714" s="239"/>
      <c r="VPO714" s="239"/>
      <c r="VPP714" s="239"/>
      <c r="VPQ714" s="239"/>
      <c r="VPR714" s="239"/>
      <c r="VPS714" s="239"/>
      <c r="VPT714" s="239"/>
      <c r="VPU714" s="239"/>
      <c r="VPV714" s="239"/>
      <c r="VPW714" s="239"/>
      <c r="VPX714" s="239"/>
      <c r="VPY714" s="239"/>
      <c r="VPZ714" s="239"/>
      <c r="VQA714" s="239"/>
      <c r="VQB714" s="239"/>
      <c r="VQC714" s="239"/>
      <c r="VQD714" s="239"/>
      <c r="VQE714" s="239"/>
      <c r="VQF714" s="239"/>
      <c r="VQG714" s="239"/>
      <c r="VQH714" s="239"/>
      <c r="VQI714" s="239"/>
      <c r="VQJ714" s="239"/>
      <c r="VQK714" s="239"/>
      <c r="VQL714" s="239"/>
      <c r="VQM714" s="239"/>
      <c r="VQN714" s="239"/>
      <c r="VQO714" s="239"/>
      <c r="VQP714" s="239"/>
      <c r="VQQ714" s="239"/>
      <c r="VQR714" s="239"/>
      <c r="VQS714" s="239"/>
      <c r="VQT714" s="239"/>
      <c r="VQU714" s="239"/>
      <c r="VQV714" s="239"/>
      <c r="VQW714" s="239"/>
      <c r="VQX714" s="239"/>
      <c r="VQY714" s="239"/>
      <c r="VQZ714" s="239"/>
      <c r="VRA714" s="239"/>
      <c r="VRB714" s="239"/>
      <c r="VRC714" s="239"/>
      <c r="VRD714" s="239"/>
      <c r="VRE714" s="239"/>
      <c r="VRF714" s="239"/>
      <c r="VRG714" s="239"/>
      <c r="VRH714" s="239"/>
      <c r="VRI714" s="239"/>
      <c r="VRJ714" s="239"/>
      <c r="VRK714" s="239"/>
      <c r="VRL714" s="239"/>
      <c r="VRM714" s="239"/>
      <c r="VRN714" s="239"/>
      <c r="VRO714" s="239"/>
      <c r="VRP714" s="239"/>
      <c r="VRQ714" s="239"/>
      <c r="VRR714" s="239"/>
      <c r="VRS714" s="239"/>
      <c r="VRT714" s="239"/>
      <c r="VRU714" s="239"/>
      <c r="VRV714" s="239"/>
      <c r="VRW714" s="239"/>
      <c r="VRX714" s="239"/>
      <c r="VRY714" s="239"/>
      <c r="VRZ714" s="239"/>
      <c r="VSA714" s="239"/>
      <c r="VSB714" s="239"/>
      <c r="VSC714" s="239"/>
      <c r="VSD714" s="239"/>
      <c r="VSE714" s="239"/>
      <c r="VSF714" s="239"/>
      <c r="VSG714" s="239"/>
      <c r="VSH714" s="239"/>
      <c r="VSI714" s="239"/>
      <c r="VSJ714" s="239"/>
      <c r="VSK714" s="239"/>
      <c r="VSL714" s="239"/>
      <c r="VSM714" s="239"/>
      <c r="VSN714" s="239"/>
      <c r="VSO714" s="239"/>
      <c r="VSP714" s="239"/>
      <c r="VSQ714" s="239"/>
      <c r="VSR714" s="239"/>
      <c r="VSS714" s="239"/>
      <c r="VST714" s="239"/>
      <c r="VSU714" s="239"/>
      <c r="VSV714" s="239"/>
      <c r="VSW714" s="239"/>
      <c r="VSX714" s="239"/>
      <c r="VSY714" s="239"/>
      <c r="VSZ714" s="239"/>
      <c r="VTA714" s="239"/>
      <c r="VTB714" s="239"/>
      <c r="VTC714" s="239"/>
      <c r="VTD714" s="239"/>
      <c r="VTE714" s="239"/>
      <c r="VTF714" s="239"/>
      <c r="VTG714" s="239"/>
      <c r="VTH714" s="239"/>
      <c r="VTI714" s="239"/>
      <c r="VTJ714" s="239"/>
      <c r="VTK714" s="239"/>
      <c r="VTL714" s="239"/>
      <c r="VTM714" s="239"/>
      <c r="VTN714" s="239"/>
      <c r="VTO714" s="239"/>
      <c r="VTP714" s="239"/>
      <c r="VTQ714" s="239"/>
      <c r="VTR714" s="239"/>
      <c r="VTS714" s="239"/>
      <c r="VTT714" s="239"/>
      <c r="VTU714" s="239"/>
      <c r="VTV714" s="239"/>
      <c r="VTW714" s="239"/>
      <c r="VTX714" s="239"/>
      <c r="VTY714" s="239"/>
      <c r="VTZ714" s="239"/>
      <c r="VUA714" s="239"/>
      <c r="VUB714" s="239"/>
      <c r="VUC714" s="239"/>
      <c r="VUD714" s="239"/>
      <c r="VUE714" s="239"/>
      <c r="VUF714" s="239"/>
      <c r="VUG714" s="239"/>
      <c r="VUH714" s="239"/>
      <c r="VUI714" s="239"/>
      <c r="VUJ714" s="239"/>
      <c r="VUK714" s="239"/>
      <c r="VUL714" s="239"/>
      <c r="VUM714" s="239"/>
      <c r="VUN714" s="239"/>
      <c r="VUO714" s="239"/>
      <c r="VUP714" s="239"/>
      <c r="VUQ714" s="239"/>
      <c r="VUR714" s="239"/>
      <c r="VUS714" s="239"/>
      <c r="VUT714" s="239"/>
      <c r="VUU714" s="239"/>
      <c r="VUV714" s="239"/>
      <c r="VUW714" s="239"/>
      <c r="VUX714" s="239"/>
      <c r="VUY714" s="239"/>
      <c r="VUZ714" s="239"/>
      <c r="VVA714" s="239"/>
      <c r="VVB714" s="239"/>
      <c r="VVC714" s="239"/>
      <c r="VVD714" s="239"/>
      <c r="VVE714" s="239"/>
      <c r="VVF714" s="239"/>
      <c r="VVG714" s="239"/>
      <c r="VVH714" s="239"/>
      <c r="VVI714" s="239"/>
      <c r="VVJ714" s="239"/>
      <c r="VVK714" s="239"/>
      <c r="VVL714" s="239"/>
      <c r="VVM714" s="239"/>
      <c r="VVN714" s="239"/>
      <c r="VVO714" s="239"/>
      <c r="VVP714" s="239"/>
      <c r="VVQ714" s="239"/>
      <c r="VVR714" s="239"/>
      <c r="VVS714" s="239"/>
      <c r="VVT714" s="239"/>
      <c r="VVU714" s="239"/>
      <c r="VVV714" s="239"/>
      <c r="VVW714" s="239"/>
      <c r="VVX714" s="239"/>
      <c r="VVY714" s="239"/>
      <c r="VVZ714" s="239"/>
      <c r="VWA714" s="239"/>
      <c r="VWB714" s="239"/>
      <c r="VWC714" s="239"/>
      <c r="VWD714" s="239"/>
      <c r="VWE714" s="239"/>
      <c r="VWF714" s="239"/>
      <c r="VWG714" s="239"/>
      <c r="VWH714" s="239"/>
      <c r="VWI714" s="239"/>
      <c r="VWJ714" s="239"/>
      <c r="VWK714" s="239"/>
      <c r="VWL714" s="239"/>
      <c r="VWM714" s="239"/>
      <c r="VWN714" s="239"/>
      <c r="VWO714" s="239"/>
      <c r="VWP714" s="239"/>
      <c r="VWQ714" s="239"/>
      <c r="VWR714" s="239"/>
      <c r="VWS714" s="239"/>
      <c r="VWT714" s="239"/>
      <c r="VWU714" s="239"/>
      <c r="VWV714" s="239"/>
      <c r="VWW714" s="239"/>
      <c r="VWX714" s="239"/>
      <c r="VWY714" s="239"/>
      <c r="VWZ714" s="239"/>
      <c r="VXA714" s="239"/>
      <c r="VXB714" s="239"/>
      <c r="VXC714" s="239"/>
      <c r="VXD714" s="239"/>
      <c r="VXE714" s="239"/>
      <c r="VXF714" s="239"/>
      <c r="VXG714" s="239"/>
      <c r="VXH714" s="239"/>
      <c r="VXI714" s="239"/>
      <c r="VXJ714" s="239"/>
      <c r="VXK714" s="239"/>
      <c r="VXL714" s="239"/>
      <c r="VXM714" s="239"/>
      <c r="VXN714" s="239"/>
      <c r="VXO714" s="239"/>
      <c r="VXP714" s="239"/>
      <c r="VXQ714" s="239"/>
      <c r="VXR714" s="239"/>
      <c r="VXS714" s="239"/>
      <c r="VXT714" s="239"/>
      <c r="VXU714" s="239"/>
      <c r="VXV714" s="239"/>
      <c r="VXW714" s="239"/>
      <c r="VXX714" s="239"/>
      <c r="VXY714" s="239"/>
      <c r="VXZ714" s="239"/>
      <c r="VYA714" s="239"/>
      <c r="VYB714" s="239"/>
      <c r="VYC714" s="239"/>
      <c r="VYD714" s="239"/>
      <c r="VYE714" s="239"/>
      <c r="VYF714" s="239"/>
      <c r="VYG714" s="239"/>
      <c r="VYH714" s="239"/>
      <c r="VYI714" s="239"/>
      <c r="VYJ714" s="239"/>
      <c r="VYK714" s="239"/>
      <c r="VYL714" s="239"/>
      <c r="VYM714" s="239"/>
      <c r="VYN714" s="239"/>
      <c r="VYO714" s="239"/>
      <c r="VYP714" s="239"/>
      <c r="VYQ714" s="239"/>
      <c r="VYR714" s="239"/>
      <c r="VYS714" s="239"/>
      <c r="VYT714" s="239"/>
      <c r="VYU714" s="239"/>
      <c r="VYV714" s="239"/>
      <c r="VYW714" s="239"/>
      <c r="VYX714" s="239"/>
      <c r="VYY714" s="239"/>
      <c r="VYZ714" s="239"/>
      <c r="VZA714" s="239"/>
      <c r="VZB714" s="239"/>
      <c r="VZC714" s="239"/>
      <c r="VZD714" s="239"/>
      <c r="VZE714" s="239"/>
      <c r="VZF714" s="239"/>
      <c r="VZG714" s="239"/>
      <c r="VZH714" s="239"/>
      <c r="VZI714" s="239"/>
      <c r="VZJ714" s="239"/>
      <c r="VZK714" s="239"/>
      <c r="VZL714" s="239"/>
      <c r="VZM714" s="239"/>
      <c r="VZN714" s="239"/>
      <c r="VZO714" s="239"/>
      <c r="VZP714" s="239"/>
      <c r="VZQ714" s="239"/>
      <c r="VZR714" s="239"/>
      <c r="VZS714" s="239"/>
      <c r="VZT714" s="239"/>
      <c r="VZU714" s="239"/>
      <c r="VZV714" s="239"/>
      <c r="VZW714" s="239"/>
      <c r="VZX714" s="239"/>
      <c r="VZY714" s="239"/>
      <c r="VZZ714" s="239"/>
      <c r="WAA714" s="239"/>
      <c r="WAB714" s="239"/>
      <c r="WAC714" s="239"/>
      <c r="WAD714" s="239"/>
      <c r="WAE714" s="239"/>
      <c r="WAF714" s="239"/>
      <c r="WAG714" s="239"/>
      <c r="WAH714" s="239"/>
      <c r="WAI714" s="239"/>
      <c r="WAJ714" s="239"/>
      <c r="WAK714" s="239"/>
      <c r="WAL714" s="239"/>
      <c r="WAM714" s="239"/>
      <c r="WAN714" s="239"/>
      <c r="WAO714" s="239"/>
      <c r="WAP714" s="239"/>
      <c r="WAQ714" s="239"/>
      <c r="WAR714" s="239"/>
      <c r="WAS714" s="239"/>
      <c r="WAT714" s="239"/>
      <c r="WAU714" s="239"/>
      <c r="WAV714" s="239"/>
      <c r="WAW714" s="239"/>
      <c r="WAX714" s="239"/>
      <c r="WAY714" s="239"/>
      <c r="WAZ714" s="239"/>
      <c r="WBA714" s="239"/>
      <c r="WBB714" s="239"/>
      <c r="WBC714" s="239"/>
      <c r="WBD714" s="239"/>
      <c r="WBE714" s="239"/>
      <c r="WBF714" s="239"/>
      <c r="WBG714" s="239"/>
      <c r="WBH714" s="239"/>
      <c r="WBI714" s="239"/>
      <c r="WBJ714" s="239"/>
      <c r="WBK714" s="239"/>
      <c r="WBL714" s="239"/>
      <c r="WBM714" s="239"/>
      <c r="WBN714" s="239"/>
      <c r="WBO714" s="239"/>
      <c r="WBP714" s="239"/>
      <c r="WBQ714" s="239"/>
      <c r="WBR714" s="239"/>
      <c r="WBS714" s="239"/>
      <c r="WBT714" s="239"/>
      <c r="WBU714" s="239"/>
      <c r="WBV714" s="239"/>
      <c r="WBW714" s="239"/>
      <c r="WBX714" s="239"/>
      <c r="WBY714" s="239"/>
      <c r="WBZ714" s="239"/>
      <c r="WCA714" s="239"/>
      <c r="WCB714" s="239"/>
      <c r="WCC714" s="239"/>
      <c r="WCD714" s="239"/>
      <c r="WCE714" s="239"/>
      <c r="WCF714" s="239"/>
      <c r="WCG714" s="239"/>
      <c r="WCH714" s="239"/>
      <c r="WCI714" s="239"/>
      <c r="WCJ714" s="239"/>
      <c r="WCK714" s="239"/>
      <c r="WCL714" s="239"/>
      <c r="WCM714" s="239"/>
      <c r="WCN714" s="239"/>
      <c r="WCO714" s="239"/>
      <c r="WCP714" s="239"/>
      <c r="WCQ714" s="239"/>
      <c r="WCR714" s="239"/>
      <c r="WCS714" s="239"/>
      <c r="WCT714" s="239"/>
      <c r="WCU714" s="239"/>
      <c r="WCV714" s="239"/>
      <c r="WCW714" s="239"/>
      <c r="WCX714" s="239"/>
      <c r="WCY714" s="239"/>
      <c r="WCZ714" s="239"/>
      <c r="WDA714" s="239"/>
      <c r="WDB714" s="239"/>
      <c r="WDC714" s="239"/>
      <c r="WDD714" s="239"/>
      <c r="WDE714" s="239"/>
      <c r="WDF714" s="239"/>
      <c r="WDG714" s="239"/>
      <c r="WDH714" s="239"/>
      <c r="WDI714" s="239"/>
      <c r="WDJ714" s="239"/>
      <c r="WDK714" s="239"/>
      <c r="WDL714" s="239"/>
      <c r="WDM714" s="239"/>
      <c r="WDN714" s="239"/>
      <c r="WDO714" s="239"/>
      <c r="WDP714" s="239"/>
      <c r="WDQ714" s="239"/>
      <c r="WDR714" s="239"/>
      <c r="WDS714" s="239"/>
      <c r="WDT714" s="239"/>
      <c r="WDU714" s="239"/>
      <c r="WDV714" s="239"/>
      <c r="WDW714" s="239"/>
      <c r="WDX714" s="239"/>
      <c r="WDY714" s="239"/>
      <c r="WDZ714" s="239"/>
      <c r="WEA714" s="239"/>
      <c r="WEB714" s="239"/>
      <c r="WEC714" s="239"/>
      <c r="WED714" s="239"/>
      <c r="WEE714" s="239"/>
      <c r="WEF714" s="239"/>
      <c r="WEG714" s="239"/>
      <c r="WEH714" s="239"/>
      <c r="WEI714" s="239"/>
      <c r="WEJ714" s="239"/>
      <c r="WEK714" s="239"/>
      <c r="WEL714" s="239"/>
      <c r="WEM714" s="239"/>
      <c r="WEN714" s="239"/>
      <c r="WEO714" s="239"/>
      <c r="WEP714" s="239"/>
      <c r="WEQ714" s="239"/>
      <c r="WER714" s="239"/>
      <c r="WES714" s="239"/>
      <c r="WET714" s="239"/>
      <c r="WEU714" s="239"/>
      <c r="WEV714" s="239"/>
      <c r="WEW714" s="239"/>
      <c r="WEX714" s="239"/>
      <c r="WEY714" s="239"/>
      <c r="WEZ714" s="239"/>
      <c r="WFA714" s="239"/>
      <c r="WFB714" s="239"/>
      <c r="WFC714" s="239"/>
      <c r="WFD714" s="239"/>
      <c r="WFE714" s="239"/>
      <c r="WFF714" s="239"/>
      <c r="WFG714" s="239"/>
      <c r="WFH714" s="239"/>
      <c r="WFI714" s="239"/>
      <c r="WFJ714" s="239"/>
      <c r="WFK714" s="239"/>
      <c r="WFL714" s="239"/>
      <c r="WFM714" s="239"/>
      <c r="WFN714" s="239"/>
      <c r="WFO714" s="239"/>
      <c r="WFP714" s="239"/>
      <c r="WFQ714" s="239"/>
      <c r="WFR714" s="239"/>
      <c r="WFS714" s="239"/>
      <c r="WFT714" s="239"/>
      <c r="WFU714" s="239"/>
      <c r="WFV714" s="239"/>
      <c r="WFW714" s="239"/>
      <c r="WFX714" s="239"/>
      <c r="WFY714" s="239"/>
      <c r="WFZ714" s="239"/>
      <c r="WGA714" s="239"/>
      <c r="WGB714" s="239"/>
      <c r="WGC714" s="239"/>
      <c r="WGD714" s="239"/>
      <c r="WGE714" s="239"/>
      <c r="WGF714" s="239"/>
      <c r="WGG714" s="239"/>
      <c r="WGH714" s="239"/>
      <c r="WGI714" s="239"/>
      <c r="WGJ714" s="239"/>
      <c r="WGK714" s="239"/>
      <c r="WGL714" s="239"/>
      <c r="WGM714" s="239"/>
      <c r="WGN714" s="239"/>
      <c r="WGO714" s="239"/>
      <c r="WGP714" s="239"/>
      <c r="WGQ714" s="239"/>
      <c r="WGR714" s="239"/>
      <c r="WGS714" s="239"/>
      <c r="WGT714" s="239"/>
      <c r="WGU714" s="239"/>
      <c r="WGV714" s="239"/>
      <c r="WGW714" s="239"/>
      <c r="WGX714" s="239"/>
      <c r="WGY714" s="239"/>
      <c r="WGZ714" s="239"/>
      <c r="WHA714" s="239"/>
      <c r="WHB714" s="239"/>
      <c r="WHC714" s="239"/>
      <c r="WHD714" s="239"/>
      <c r="WHE714" s="239"/>
      <c r="WHF714" s="239"/>
      <c r="WHG714" s="239"/>
      <c r="WHH714" s="239"/>
      <c r="WHI714" s="239"/>
      <c r="WHJ714" s="239"/>
      <c r="WHK714" s="239"/>
      <c r="WHL714" s="239"/>
      <c r="WHM714" s="239"/>
      <c r="WHN714" s="239"/>
      <c r="WHO714" s="239"/>
      <c r="WHP714" s="239"/>
      <c r="WHQ714" s="239"/>
      <c r="WHR714" s="239"/>
      <c r="WHS714" s="239"/>
      <c r="WHT714" s="239"/>
      <c r="WHU714" s="239"/>
      <c r="WHV714" s="239"/>
      <c r="WHW714" s="239"/>
      <c r="WHX714" s="239"/>
      <c r="WHY714" s="239"/>
      <c r="WHZ714" s="239"/>
      <c r="WIA714" s="239"/>
      <c r="WIB714" s="239"/>
      <c r="WIC714" s="239"/>
      <c r="WID714" s="239"/>
      <c r="WIE714" s="239"/>
      <c r="WIF714" s="239"/>
      <c r="WIG714" s="239"/>
      <c r="WIH714" s="239"/>
      <c r="WII714" s="239"/>
      <c r="WIJ714" s="239"/>
      <c r="WIK714" s="239"/>
      <c r="WIL714" s="239"/>
      <c r="WIM714" s="239"/>
      <c r="WIN714" s="239"/>
      <c r="WIO714" s="239"/>
      <c r="WIP714" s="239"/>
      <c r="WIQ714" s="239"/>
      <c r="WIR714" s="239"/>
      <c r="WIS714" s="239"/>
      <c r="WIT714" s="239"/>
      <c r="WIU714" s="239"/>
      <c r="WIV714" s="239"/>
      <c r="WIW714" s="239"/>
      <c r="WIX714" s="239"/>
      <c r="WIY714" s="239"/>
      <c r="WIZ714" s="239"/>
      <c r="WJA714" s="239"/>
      <c r="WJB714" s="239"/>
      <c r="WJC714" s="239"/>
      <c r="WJD714" s="239"/>
      <c r="WJE714" s="239"/>
      <c r="WJF714" s="239"/>
      <c r="WJG714" s="239"/>
      <c r="WJH714" s="239"/>
      <c r="WJI714" s="239"/>
      <c r="WJJ714" s="239"/>
      <c r="WJK714" s="239"/>
      <c r="WJL714" s="239"/>
      <c r="WJM714" s="239"/>
      <c r="WJN714" s="239"/>
      <c r="WJO714" s="239"/>
      <c r="WJP714" s="239"/>
      <c r="WJQ714" s="239"/>
      <c r="WJR714" s="239"/>
      <c r="WJS714" s="239"/>
      <c r="WJT714" s="239"/>
      <c r="WJU714" s="239"/>
      <c r="WJV714" s="239"/>
      <c r="WJW714" s="239"/>
      <c r="WJX714" s="239"/>
      <c r="WJY714" s="239"/>
      <c r="WJZ714" s="239"/>
      <c r="WKA714" s="239"/>
      <c r="WKB714" s="239"/>
      <c r="WKC714" s="239"/>
      <c r="WKD714" s="239"/>
      <c r="WKE714" s="239"/>
      <c r="WKF714" s="239"/>
      <c r="WKG714" s="239"/>
      <c r="WKH714" s="239"/>
      <c r="WKI714" s="239"/>
      <c r="WKJ714" s="239"/>
      <c r="WKK714" s="239"/>
      <c r="WKL714" s="239"/>
      <c r="WKM714" s="239"/>
      <c r="WKN714" s="239"/>
      <c r="WKO714" s="239"/>
      <c r="WKP714" s="239"/>
      <c r="WKQ714" s="239"/>
      <c r="WKR714" s="239"/>
      <c r="WKS714" s="239"/>
      <c r="WKT714" s="239"/>
      <c r="WKU714" s="239"/>
      <c r="WKV714" s="239"/>
      <c r="WKW714" s="239"/>
      <c r="WKX714" s="239"/>
      <c r="WKY714" s="239"/>
      <c r="WKZ714" s="239"/>
      <c r="WLA714" s="239"/>
      <c r="WLB714" s="239"/>
      <c r="WLC714" s="239"/>
      <c r="WLD714" s="239"/>
      <c r="WLE714" s="239"/>
      <c r="WLF714" s="239"/>
      <c r="WLG714" s="239"/>
      <c r="WLH714" s="239"/>
      <c r="WLI714" s="239"/>
      <c r="WLJ714" s="239"/>
      <c r="WLK714" s="239"/>
      <c r="WLL714" s="239"/>
      <c r="WLM714" s="239"/>
      <c r="WLN714" s="239"/>
      <c r="WLO714" s="239"/>
      <c r="WLP714" s="239"/>
      <c r="WLQ714" s="239"/>
      <c r="WLR714" s="239"/>
      <c r="WLS714" s="239"/>
      <c r="WLT714" s="239"/>
      <c r="WLU714" s="239"/>
      <c r="WLV714" s="239"/>
      <c r="WLW714" s="239"/>
      <c r="WLX714" s="239"/>
      <c r="WLY714" s="239"/>
      <c r="WLZ714" s="239"/>
      <c r="WMA714" s="239"/>
      <c r="WMB714" s="239"/>
      <c r="WMC714" s="239"/>
      <c r="WMD714" s="239"/>
      <c r="WME714" s="239"/>
      <c r="WMF714" s="239"/>
      <c r="WMG714" s="239"/>
      <c r="WMH714" s="239"/>
      <c r="WMI714" s="239"/>
      <c r="WMJ714" s="239"/>
      <c r="WMK714" s="239"/>
      <c r="WML714" s="239"/>
      <c r="WMM714" s="239"/>
      <c r="WMN714" s="239"/>
      <c r="WMO714" s="239"/>
      <c r="WMP714" s="239"/>
      <c r="WMQ714" s="239"/>
      <c r="WMR714" s="239"/>
      <c r="WMS714" s="239"/>
      <c r="WMT714" s="239"/>
      <c r="WMU714" s="239"/>
      <c r="WMV714" s="239"/>
      <c r="WMW714" s="239"/>
      <c r="WMX714" s="239"/>
      <c r="WMY714" s="239"/>
      <c r="WMZ714" s="239"/>
      <c r="WNA714" s="239"/>
      <c r="WNB714" s="239"/>
      <c r="WNC714" s="239"/>
      <c r="WND714" s="239"/>
      <c r="WNE714" s="239"/>
      <c r="WNF714" s="239"/>
      <c r="WNG714" s="239"/>
      <c r="WNH714" s="239"/>
      <c r="WNI714" s="239"/>
      <c r="WNJ714" s="239"/>
      <c r="WNK714" s="239"/>
      <c r="WNL714" s="239"/>
      <c r="WNM714" s="239"/>
      <c r="WNN714" s="239"/>
      <c r="WNO714" s="239"/>
      <c r="WNP714" s="239"/>
      <c r="WNQ714" s="239"/>
      <c r="WNR714" s="239"/>
      <c r="WNS714" s="239"/>
      <c r="WNT714" s="239"/>
      <c r="WNU714" s="239"/>
      <c r="WNV714" s="239"/>
      <c r="WNW714" s="239"/>
      <c r="WNX714" s="239"/>
      <c r="WNY714" s="239"/>
      <c r="WNZ714" s="239"/>
      <c r="WOA714" s="239"/>
      <c r="WOB714" s="239"/>
      <c r="WOC714" s="239"/>
      <c r="WOD714" s="239"/>
      <c r="WOE714" s="239"/>
      <c r="WOF714" s="239"/>
      <c r="WOG714" s="239"/>
      <c r="WOH714" s="239"/>
      <c r="WOI714" s="239"/>
      <c r="WOJ714" s="239"/>
      <c r="WOK714" s="239"/>
      <c r="WOL714" s="239"/>
      <c r="WOM714" s="239"/>
      <c r="WON714" s="239"/>
      <c r="WOO714" s="239"/>
      <c r="WOP714" s="239"/>
      <c r="WOQ714" s="239"/>
      <c r="WOR714" s="239"/>
      <c r="WOS714" s="239"/>
      <c r="WOT714" s="239"/>
      <c r="WOU714" s="239"/>
      <c r="WOV714" s="239"/>
      <c r="WOW714" s="239"/>
      <c r="WOX714" s="239"/>
      <c r="WOY714" s="239"/>
      <c r="WOZ714" s="239"/>
      <c r="WPA714" s="239"/>
      <c r="WPB714" s="239"/>
      <c r="WPC714" s="239"/>
      <c r="WPD714" s="239"/>
      <c r="WPE714" s="239"/>
      <c r="WPF714" s="239"/>
      <c r="WPG714" s="239"/>
      <c r="WPH714" s="239"/>
      <c r="WPI714" s="239"/>
      <c r="WPJ714" s="239"/>
      <c r="WPK714" s="239"/>
      <c r="WPL714" s="239"/>
      <c r="WPM714" s="239"/>
      <c r="WPN714" s="239"/>
      <c r="WPO714" s="239"/>
      <c r="WPP714" s="239"/>
      <c r="WPQ714" s="239"/>
      <c r="WPR714" s="239"/>
      <c r="WPS714" s="239"/>
      <c r="WPT714" s="239"/>
      <c r="WPU714" s="239"/>
      <c r="WPV714" s="239"/>
      <c r="WPW714" s="239"/>
      <c r="WPX714" s="239"/>
      <c r="WPY714" s="239"/>
      <c r="WPZ714" s="239"/>
      <c r="WQA714" s="239"/>
      <c r="WQB714" s="239"/>
      <c r="WQC714" s="239"/>
      <c r="WQD714" s="239"/>
      <c r="WQE714" s="239"/>
      <c r="WQF714" s="239"/>
      <c r="WQG714" s="239"/>
      <c r="WQH714" s="239"/>
      <c r="WQI714" s="239"/>
      <c r="WQJ714" s="239"/>
      <c r="WQK714" s="239"/>
      <c r="WQL714" s="239"/>
      <c r="WQM714" s="239"/>
      <c r="WQN714" s="239"/>
      <c r="WQO714" s="239"/>
      <c r="WQP714" s="239"/>
      <c r="WQQ714" s="239"/>
      <c r="WQR714" s="239"/>
      <c r="WQS714" s="239"/>
      <c r="WQT714" s="239"/>
      <c r="WQU714" s="239"/>
      <c r="WQV714" s="239"/>
      <c r="WQW714" s="239"/>
      <c r="WQX714" s="239"/>
      <c r="WQY714" s="239"/>
      <c r="WQZ714" s="239"/>
      <c r="WRA714" s="239"/>
      <c r="WRB714" s="239"/>
      <c r="WRC714" s="239"/>
      <c r="WRD714" s="239"/>
      <c r="WRE714" s="239"/>
      <c r="WRF714" s="239"/>
      <c r="WRG714" s="239"/>
      <c r="WRH714" s="239"/>
      <c r="WRI714" s="239"/>
      <c r="WRJ714" s="239"/>
      <c r="WRK714" s="239"/>
      <c r="WRL714" s="239"/>
      <c r="WRM714" s="239"/>
      <c r="WRN714" s="239"/>
      <c r="WRO714" s="239"/>
      <c r="WRP714" s="239"/>
      <c r="WRQ714" s="239"/>
      <c r="WRR714" s="239"/>
      <c r="WRS714" s="239"/>
      <c r="WRT714" s="239"/>
      <c r="WRU714" s="239"/>
      <c r="WRV714" s="239"/>
      <c r="WRW714" s="239"/>
      <c r="WRX714" s="239"/>
      <c r="WRY714" s="239"/>
      <c r="WRZ714" s="239"/>
      <c r="WSA714" s="239"/>
      <c r="WSB714" s="239"/>
      <c r="WSC714" s="239"/>
      <c r="WSD714" s="239"/>
      <c r="WSE714" s="239"/>
      <c r="WSF714" s="239"/>
      <c r="WSG714" s="239"/>
      <c r="WSH714" s="239"/>
      <c r="WSI714" s="239"/>
      <c r="WSJ714" s="239"/>
      <c r="WSK714" s="239"/>
      <c r="WSL714" s="239"/>
      <c r="WSM714" s="239"/>
      <c r="WSN714" s="239"/>
      <c r="WSO714" s="239"/>
      <c r="WSP714" s="239"/>
      <c r="WSQ714" s="239"/>
      <c r="WSR714" s="239"/>
      <c r="WSS714" s="239"/>
      <c r="WST714" s="239"/>
      <c r="WSU714" s="239"/>
      <c r="WSV714" s="239"/>
      <c r="WSW714" s="239"/>
      <c r="WSX714" s="239"/>
      <c r="WSY714" s="239"/>
      <c r="WSZ714" s="239"/>
      <c r="WTA714" s="239"/>
      <c r="WTB714" s="239"/>
      <c r="WTC714" s="239"/>
      <c r="WTD714" s="239"/>
      <c r="WTE714" s="239"/>
      <c r="WTF714" s="239"/>
      <c r="WTG714" s="239"/>
      <c r="WTH714" s="239"/>
      <c r="WTI714" s="239"/>
      <c r="WTJ714" s="239"/>
      <c r="WTK714" s="239"/>
      <c r="WTL714" s="239"/>
      <c r="WTM714" s="239"/>
      <c r="WTN714" s="239"/>
      <c r="WTO714" s="239"/>
      <c r="WTP714" s="239"/>
      <c r="WTQ714" s="239"/>
      <c r="WTR714" s="239"/>
      <c r="WTS714" s="239"/>
      <c r="WTT714" s="239"/>
      <c r="WTU714" s="239"/>
      <c r="WTV714" s="239"/>
      <c r="WTW714" s="239"/>
      <c r="WTX714" s="239"/>
      <c r="WTY714" s="239"/>
      <c r="WTZ714" s="239"/>
      <c r="WUA714" s="239"/>
      <c r="WUB714" s="239"/>
      <c r="WUC714" s="239"/>
      <c r="WUD714" s="239"/>
      <c r="WUE714" s="239"/>
      <c r="WUF714" s="239"/>
      <c r="WUG714" s="239"/>
      <c r="WUH714" s="239"/>
      <c r="WUI714" s="239"/>
      <c r="WUJ714" s="239"/>
      <c r="WUK714" s="239"/>
      <c r="WUL714" s="239"/>
      <c r="WUM714" s="239"/>
      <c r="WUN714" s="239"/>
      <c r="WUO714" s="239"/>
      <c r="WUP714" s="239"/>
      <c r="WUQ714" s="239"/>
      <c r="WUR714" s="239"/>
      <c r="WUS714" s="239"/>
      <c r="WUT714" s="239"/>
      <c r="WUU714" s="239"/>
      <c r="WUV714" s="239"/>
      <c r="WUW714" s="239"/>
      <c r="WUX714" s="239"/>
      <c r="WUY714" s="239"/>
      <c r="WUZ714" s="239"/>
      <c r="WVA714" s="239"/>
      <c r="WVB714" s="239"/>
      <c r="WVC714" s="239"/>
      <c r="WVD714" s="239"/>
      <c r="WVE714" s="239"/>
      <c r="WVF714" s="239"/>
      <c r="WVG714" s="239"/>
      <c r="WVH714" s="239"/>
      <c r="WVI714" s="239"/>
      <c r="WVJ714" s="239"/>
      <c r="WVK714" s="239"/>
      <c r="WVL714" s="239"/>
      <c r="WVM714" s="239"/>
      <c r="WVN714" s="239"/>
      <c r="WVO714" s="239"/>
      <c r="WVP714" s="239"/>
      <c r="WVQ714" s="239"/>
      <c r="WVR714" s="239"/>
      <c r="WVS714" s="239"/>
      <c r="WVT714" s="239"/>
      <c r="WVU714" s="239"/>
      <c r="WVV714" s="239"/>
      <c r="WVW714" s="239"/>
      <c r="WVX714" s="239"/>
      <c r="WVY714" s="239"/>
      <c r="WVZ714" s="239"/>
      <c r="WWA714" s="239"/>
      <c r="WWB714" s="239"/>
      <c r="WWC714" s="239"/>
      <c r="WWD714" s="239"/>
      <c r="WWE714" s="239"/>
      <c r="WWF714" s="239"/>
      <c r="WWG714" s="239"/>
      <c r="WWH714" s="239"/>
      <c r="WWI714" s="239"/>
      <c r="WWJ714" s="239"/>
      <c r="WWK714" s="239"/>
      <c r="WWL714" s="239"/>
      <c r="WWM714" s="239"/>
      <c r="WWN714" s="239"/>
      <c r="WWO714" s="239"/>
      <c r="WWP714" s="239"/>
      <c r="WWQ714" s="239"/>
      <c r="WWR714" s="239"/>
      <c r="WWS714" s="239"/>
      <c r="WWT714" s="239"/>
      <c r="WWU714" s="239"/>
      <c r="WWV714" s="239"/>
      <c r="WWW714" s="239"/>
      <c r="WWX714" s="239"/>
      <c r="WWY714" s="239"/>
      <c r="WWZ714" s="239"/>
      <c r="WXA714" s="239"/>
      <c r="WXB714" s="239"/>
      <c r="WXC714" s="239"/>
      <c r="WXD714" s="239"/>
      <c r="WXE714" s="239"/>
      <c r="WXF714" s="239"/>
      <c r="WXG714" s="239"/>
      <c r="WXH714" s="239"/>
      <c r="WXI714" s="239"/>
      <c r="WXJ714" s="239"/>
      <c r="WXK714" s="239"/>
      <c r="WXL714" s="239"/>
      <c r="WXM714" s="239"/>
      <c r="WXN714" s="239"/>
      <c r="WXO714" s="239"/>
      <c r="WXP714" s="239"/>
      <c r="WXQ714" s="239"/>
      <c r="WXR714" s="239"/>
      <c r="WXS714" s="239"/>
      <c r="WXT714" s="239"/>
      <c r="WXU714" s="239"/>
      <c r="WXV714" s="239"/>
      <c r="WXW714" s="239"/>
      <c r="WXX714" s="239"/>
      <c r="WXY714" s="239"/>
      <c r="WXZ714" s="239"/>
      <c r="WYA714" s="239"/>
      <c r="WYB714" s="239"/>
      <c r="WYC714" s="239"/>
      <c r="WYD714" s="239"/>
      <c r="WYE714" s="239"/>
      <c r="WYF714" s="239"/>
      <c r="WYG714" s="239"/>
      <c r="WYH714" s="239"/>
      <c r="WYI714" s="239"/>
      <c r="WYJ714" s="239"/>
      <c r="WYK714" s="239"/>
      <c r="WYL714" s="239"/>
      <c r="WYM714" s="239"/>
      <c r="WYN714" s="239"/>
      <c r="WYO714" s="239"/>
      <c r="WYP714" s="239"/>
      <c r="WYQ714" s="239"/>
      <c r="WYR714" s="239"/>
      <c r="WYS714" s="239"/>
      <c r="WYT714" s="239"/>
      <c r="WYU714" s="239"/>
      <c r="WYV714" s="239"/>
      <c r="WYW714" s="239"/>
      <c r="WYX714" s="239"/>
      <c r="WYY714" s="239"/>
      <c r="WYZ714" s="239"/>
      <c r="WZA714" s="239"/>
      <c r="WZB714" s="239"/>
      <c r="WZC714" s="239"/>
      <c r="WZD714" s="239"/>
      <c r="WZE714" s="239"/>
      <c r="WZF714" s="239"/>
      <c r="WZG714" s="239"/>
      <c r="WZH714" s="239"/>
      <c r="WZI714" s="239"/>
      <c r="WZJ714" s="239"/>
      <c r="WZK714" s="239"/>
      <c r="WZL714" s="239"/>
      <c r="WZM714" s="239"/>
      <c r="WZN714" s="239"/>
      <c r="WZO714" s="239"/>
      <c r="WZP714" s="239"/>
      <c r="WZQ714" s="239"/>
      <c r="WZR714" s="239"/>
      <c r="WZS714" s="239"/>
      <c r="WZT714" s="239"/>
      <c r="WZU714" s="239"/>
      <c r="WZV714" s="239"/>
      <c r="WZW714" s="239"/>
      <c r="WZX714" s="239"/>
      <c r="WZY714" s="239"/>
      <c r="WZZ714" s="239"/>
      <c r="XAA714" s="239"/>
      <c r="XAB714" s="239"/>
      <c r="XAC714" s="239"/>
      <c r="XAD714" s="239"/>
      <c r="XAE714" s="239"/>
      <c r="XAF714" s="239"/>
      <c r="XAG714" s="239"/>
      <c r="XAH714" s="239"/>
      <c r="XAI714" s="239"/>
      <c r="XAJ714" s="239"/>
      <c r="XAK714" s="239"/>
      <c r="XAL714" s="239"/>
      <c r="XAM714" s="239"/>
      <c r="XAN714" s="239"/>
      <c r="XAO714" s="239"/>
      <c r="XAP714" s="239"/>
      <c r="XAQ714" s="239"/>
      <c r="XAR714" s="239"/>
      <c r="XAS714" s="239"/>
      <c r="XAT714" s="239"/>
      <c r="XAU714" s="239"/>
      <c r="XAV714" s="239"/>
      <c r="XAW714" s="239"/>
      <c r="XAX714" s="239"/>
      <c r="XAY714" s="239"/>
      <c r="XAZ714" s="239"/>
      <c r="XBA714" s="239"/>
      <c r="XBB714" s="239"/>
      <c r="XBC714" s="239"/>
      <c r="XBD714" s="239"/>
      <c r="XBE714" s="239"/>
      <c r="XBF714" s="239"/>
      <c r="XBG714" s="239"/>
      <c r="XBH714" s="239"/>
      <c r="XBI714" s="239"/>
      <c r="XBJ714" s="239"/>
      <c r="XBK714" s="239"/>
      <c r="XBL714" s="239"/>
      <c r="XBM714" s="239"/>
      <c r="XBN714" s="239"/>
      <c r="XBO714" s="239"/>
      <c r="XBP714" s="239"/>
      <c r="XBQ714" s="239"/>
      <c r="XBR714" s="239"/>
      <c r="XBS714" s="239"/>
      <c r="XBT714" s="239"/>
      <c r="XBU714" s="239"/>
      <c r="XBV714" s="239"/>
      <c r="XBW714" s="239"/>
      <c r="XBX714" s="239"/>
      <c r="XBY714" s="239"/>
      <c r="XBZ714" s="239"/>
      <c r="XCA714" s="239"/>
      <c r="XCB714" s="239"/>
      <c r="XCC714" s="239"/>
      <c r="XCD714" s="239"/>
      <c r="XCE714" s="239"/>
      <c r="XCF714" s="239"/>
      <c r="XCG714" s="239"/>
      <c r="XCH714" s="239"/>
      <c r="XCI714" s="239"/>
      <c r="XCJ714" s="239"/>
      <c r="XCK714" s="239"/>
      <c r="XCL714" s="239"/>
      <c r="XCM714" s="239"/>
      <c r="XCN714" s="239"/>
      <c r="XCO714" s="239"/>
      <c r="XCP714" s="239"/>
      <c r="XCQ714" s="239"/>
      <c r="XCR714" s="239"/>
      <c r="XCS714" s="239"/>
      <c r="XCT714" s="239"/>
      <c r="XCU714" s="239"/>
      <c r="XCV714" s="239"/>
      <c r="XCW714" s="239"/>
      <c r="XCX714" s="239"/>
      <c r="XCY714" s="239"/>
      <c r="XCZ714" s="239"/>
      <c r="XDA714" s="239"/>
      <c r="XDB714" s="239"/>
      <c r="XDC714" s="239"/>
      <c r="XDD714" s="239"/>
      <c r="XDE714" s="239"/>
      <c r="XDF714" s="239"/>
      <c r="XDG714" s="239"/>
      <c r="XDH714" s="239"/>
      <c r="XDI714" s="239"/>
      <c r="XDJ714" s="239"/>
      <c r="XDK714" s="239"/>
      <c r="XDL714" s="239"/>
      <c r="XDM714" s="239"/>
      <c r="XDN714" s="239"/>
      <c r="XDO714" s="239"/>
      <c r="XDP714" s="239"/>
      <c r="XDQ714" s="239"/>
      <c r="XDR714" s="239"/>
      <c r="XDS714" s="239"/>
      <c r="XDT714" s="239"/>
      <c r="XDU714" s="239"/>
      <c r="XDV714" s="239"/>
      <c r="XDW714" s="239"/>
      <c r="XDX714" s="239"/>
      <c r="XDY714" s="239"/>
      <c r="XDZ714" s="239"/>
      <c r="XEA714" s="239"/>
      <c r="XEB714" s="239"/>
      <c r="XEC714" s="239"/>
      <c r="XED714" s="239"/>
      <c r="XEE714" s="239"/>
      <c r="XEF714" s="239"/>
      <c r="XEG714" s="239"/>
      <c r="XEH714" s="239"/>
      <c r="XEI714" s="239"/>
      <c r="XEJ714" s="239"/>
      <c r="XEK714" s="239"/>
      <c r="XEL714" s="239"/>
      <c r="XEM714" s="239"/>
      <c r="XEN714" s="239"/>
      <c r="XEO714" s="239"/>
      <c r="XEP714" s="239"/>
      <c r="XEQ714" s="239"/>
      <c r="XER714" s="239"/>
      <c r="XES714" s="239"/>
      <c r="XET714" s="239"/>
      <c r="XEU714" s="239"/>
      <c r="XEV714" s="239"/>
      <c r="XEW714" s="239"/>
      <c r="XEX714" s="239"/>
      <c r="XEY714" s="239"/>
      <c r="XEZ714" s="239"/>
      <c r="XFA714" s="239"/>
      <c r="XFB714" s="239"/>
      <c r="XFC714" s="239"/>
      <c r="XFD714" s="239"/>
    </row>
    <row r="715" spans="2:16384">
      <c r="K715"/>
    </row>
    <row r="716" spans="2:16384">
      <c r="E716" s="85" t="s">
        <v>223</v>
      </c>
      <c r="G716" s="119"/>
      <c r="I716" t="s">
        <v>225</v>
      </c>
      <c r="J716" s="23" t="s">
        <v>224</v>
      </c>
      <c r="L716" s="228">
        <f>L717+L718</f>
        <v>7779024518</v>
      </c>
      <c r="M716" s="228">
        <f t="shared" ref="M716:X716" si="548">M717+M718</f>
        <v>7391056203</v>
      </c>
      <c r="N716" s="228">
        <f t="shared" si="548"/>
        <v>7936986934</v>
      </c>
      <c r="O716" s="228">
        <f t="shared" si="548"/>
        <v>8422451678</v>
      </c>
      <c r="P716" s="228">
        <f t="shared" si="548"/>
        <v>12095565677</v>
      </c>
      <c r="Q716" s="228">
        <f t="shared" si="548"/>
        <v>17941572620</v>
      </c>
      <c r="R716" s="228">
        <f t="shared" si="548"/>
        <v>20128503036</v>
      </c>
      <c r="S716" s="228">
        <f t="shared" si="548"/>
        <v>19516718774</v>
      </c>
      <c r="T716" s="228">
        <f t="shared" si="548"/>
        <v>18133436813</v>
      </c>
      <c r="U716" s="228">
        <f t="shared" si="548"/>
        <v>17324448322</v>
      </c>
      <c r="V716" s="228">
        <f t="shared" si="548"/>
        <v>18000707952</v>
      </c>
      <c r="W716" s="228">
        <f t="shared" si="548"/>
        <v>21610874223</v>
      </c>
      <c r="X716" s="228">
        <f t="shared" si="548"/>
        <v>27197065349.982761</v>
      </c>
    </row>
    <row r="717" spans="2:16384">
      <c r="E717" s="63" t="s">
        <v>260</v>
      </c>
      <c r="G717" s="117" t="s">
        <v>671</v>
      </c>
      <c r="I717" t="s">
        <v>225</v>
      </c>
      <c r="J717" s="23" t="s">
        <v>224</v>
      </c>
      <c r="L717" s="179">
        <v>5895763481</v>
      </c>
      <c r="M717" s="179">
        <v>5353159659</v>
      </c>
      <c r="N717" s="179">
        <v>5940082841</v>
      </c>
      <c r="O717" s="179">
        <v>6302863410</v>
      </c>
      <c r="P717" s="179">
        <v>9799431639</v>
      </c>
      <c r="Q717" s="179">
        <v>15717189894</v>
      </c>
      <c r="R717" s="179">
        <v>17611513854</v>
      </c>
      <c r="S717" s="179">
        <v>16712193544</v>
      </c>
      <c r="T717" s="179">
        <v>14959564746</v>
      </c>
      <c r="U717" s="179">
        <v>14228291998</v>
      </c>
      <c r="V717" s="179">
        <v>14875302613</v>
      </c>
      <c r="W717" s="179">
        <v>18103635581</v>
      </c>
      <c r="X717" s="191">
        <v>23462166380.947029</v>
      </c>
    </row>
    <row r="718" spans="2:16384">
      <c r="E718" s="63" t="s">
        <v>261</v>
      </c>
      <c r="G718" s="117" t="s">
        <v>671</v>
      </c>
      <c r="I718" t="s">
        <v>225</v>
      </c>
      <c r="J718" s="23" t="s">
        <v>224</v>
      </c>
      <c r="L718" s="179">
        <v>1883261037</v>
      </c>
      <c r="M718" s="179">
        <v>2037896544</v>
      </c>
      <c r="N718" s="179">
        <v>1996904093</v>
      </c>
      <c r="O718" s="179">
        <v>2119588268</v>
      </c>
      <c r="P718" s="179">
        <v>2296134038</v>
      </c>
      <c r="Q718" s="179">
        <v>2224382726</v>
      </c>
      <c r="R718" s="179">
        <v>2516989182</v>
      </c>
      <c r="S718" s="179">
        <v>2804525230</v>
      </c>
      <c r="T718" s="179">
        <v>3173872067</v>
      </c>
      <c r="U718" s="179">
        <v>3096156324</v>
      </c>
      <c r="V718" s="179">
        <v>3125405339</v>
      </c>
      <c r="W718" s="179">
        <v>3507238642</v>
      </c>
      <c r="X718" s="191">
        <v>3734898969.0357313</v>
      </c>
    </row>
    <row r="719" spans="2:16384">
      <c r="G719" s="117"/>
      <c r="L719" s="23"/>
    </row>
    <row r="720" spans="2:16384" ht="15.75">
      <c r="B720" s="17"/>
      <c r="C720" s="17"/>
      <c r="D720" s="17"/>
      <c r="E720" s="16" t="s">
        <v>263</v>
      </c>
      <c r="G720" s="117"/>
      <c r="L720" s="228">
        <f>SUM(L721:L722)</f>
        <v>8635754835.5211658</v>
      </c>
      <c r="M720" s="228">
        <f t="shared" ref="M720:W720" si="549">SUM(M721:M722)</f>
        <v>12422337743.928104</v>
      </c>
      <c r="N720" s="228">
        <f t="shared" si="549"/>
        <v>15605193190.02368</v>
      </c>
      <c r="O720" s="228">
        <f t="shared" si="549"/>
        <v>20554562383.578995</v>
      </c>
      <c r="P720" s="228">
        <f t="shared" si="549"/>
        <v>30234592080.993423</v>
      </c>
      <c r="Q720" s="228">
        <f t="shared" si="549"/>
        <v>41245850876.443893</v>
      </c>
      <c r="R720" s="228">
        <f t="shared" si="549"/>
        <v>51967733438.81189</v>
      </c>
      <c r="S720" s="228">
        <f t="shared" si="549"/>
        <v>78758619261.144455</v>
      </c>
      <c r="T720" s="228">
        <f t="shared" si="549"/>
        <v>111972900716.66054</v>
      </c>
      <c r="U720" s="228">
        <f t="shared" si="549"/>
        <v>131715920543.02509</v>
      </c>
      <c r="V720" s="228">
        <f t="shared" si="549"/>
        <v>149920899559.96204</v>
      </c>
      <c r="W720" s="228">
        <f t="shared" si="549"/>
        <v>170843207851.92307</v>
      </c>
    </row>
    <row r="721" spans="2:24">
      <c r="E721" s="63" t="s">
        <v>265</v>
      </c>
      <c r="G721" s="119" t="s">
        <v>656</v>
      </c>
      <c r="I721" t="s">
        <v>225</v>
      </c>
      <c r="J721" s="23" t="s">
        <v>224</v>
      </c>
      <c r="L721" s="179">
        <v>4924744157.0053797</v>
      </c>
      <c r="M721" s="179">
        <v>7291784856.2496586</v>
      </c>
      <c r="N721" s="179">
        <v>8715207646.8128738</v>
      </c>
      <c r="O721" s="179">
        <v>10686017659.787107</v>
      </c>
      <c r="P721" s="179">
        <v>14757091017.994669</v>
      </c>
      <c r="Q721" s="179">
        <v>19565109978.440258</v>
      </c>
      <c r="R721" s="179">
        <v>24928204290.190159</v>
      </c>
      <c r="S721" s="179">
        <v>35789993101.7659</v>
      </c>
      <c r="T721" s="179">
        <v>48175643066.93322</v>
      </c>
      <c r="U721" s="179">
        <v>53498937794.471657</v>
      </c>
      <c r="V721" s="179">
        <v>67026932894.167526</v>
      </c>
      <c r="W721" s="179">
        <v>76708087755.240814</v>
      </c>
    </row>
    <row r="722" spans="2:24">
      <c r="E722" s="63" t="s">
        <v>264</v>
      </c>
      <c r="G722" s="119" t="s">
        <v>656</v>
      </c>
      <c r="I722" t="s">
        <v>225</v>
      </c>
      <c r="J722" s="23" t="s">
        <v>224</v>
      </c>
      <c r="L722" s="179">
        <v>3711010678.5157862</v>
      </c>
      <c r="M722" s="179">
        <v>5130552887.6784449</v>
      </c>
      <c r="N722" s="179">
        <v>6889985543.2108059</v>
      </c>
      <c r="O722" s="179">
        <v>9868544723.7918854</v>
      </c>
      <c r="P722" s="179">
        <v>15477501062.998753</v>
      </c>
      <c r="Q722" s="179">
        <v>21680740898.003635</v>
      </c>
      <c r="R722" s="179">
        <v>27039529148.621731</v>
      </c>
      <c r="S722" s="179">
        <v>42968626159.378555</v>
      </c>
      <c r="T722" s="179">
        <v>63797257649.727318</v>
      </c>
      <c r="U722" s="179">
        <v>78216982748.553421</v>
      </c>
      <c r="V722" s="179">
        <v>82893966665.79451</v>
      </c>
      <c r="W722" s="179">
        <v>94135120096.682251</v>
      </c>
    </row>
    <row r="723" spans="2:24">
      <c r="E723" s="160" t="s">
        <v>384</v>
      </c>
      <c r="G723" s="119" t="s">
        <v>656</v>
      </c>
      <c r="I723" t="s">
        <v>225</v>
      </c>
      <c r="J723" s="23" t="s">
        <v>224</v>
      </c>
      <c r="L723" s="175">
        <f>L722*L725</f>
        <v>2818689560.7355661</v>
      </c>
      <c r="M723" s="175">
        <f t="shared" ref="M723:T723" si="550">M722*M725</f>
        <v>3896899555.9680734</v>
      </c>
      <c r="N723" s="175">
        <f t="shared" si="550"/>
        <v>5233272552.0570478</v>
      </c>
      <c r="O723" s="175">
        <f t="shared" si="550"/>
        <v>7495630274.9657822</v>
      </c>
      <c r="P723" s="175">
        <f t="shared" si="550"/>
        <v>11755900063.859821</v>
      </c>
      <c r="Q723" s="175">
        <f t="shared" si="550"/>
        <v>16467556504.757044</v>
      </c>
      <c r="R723" s="175">
        <f t="shared" si="550"/>
        <v>20537811701.718849</v>
      </c>
      <c r="S723" s="175">
        <f t="shared" si="550"/>
        <v>32636720421.141273</v>
      </c>
      <c r="T723" s="175">
        <f t="shared" si="550"/>
        <v>48457059200.046349</v>
      </c>
      <c r="U723" s="278">
        <v>59409527981.675819</v>
      </c>
      <c r="V723" s="278">
        <v>70640960333.069946</v>
      </c>
      <c r="W723" s="278">
        <v>79836646884.032349</v>
      </c>
    </row>
    <row r="724" spans="2:24">
      <c r="E724" s="160" t="s">
        <v>658</v>
      </c>
      <c r="G724" s="119" t="s">
        <v>656</v>
      </c>
      <c r="I724" t="s">
        <v>225</v>
      </c>
      <c r="J724" s="23" t="s">
        <v>224</v>
      </c>
      <c r="L724" s="175">
        <f>L722-L723</f>
        <v>892321117.78022003</v>
      </c>
      <c r="M724" s="175">
        <f>M722-M723</f>
        <v>1233653331.7103715</v>
      </c>
      <c r="N724" s="175">
        <f t="shared" ref="N724:T724" si="551">N722-N723</f>
        <v>1656712991.153758</v>
      </c>
      <c r="O724" s="175">
        <f t="shared" si="551"/>
        <v>2372914448.8261032</v>
      </c>
      <c r="P724" s="175">
        <f t="shared" si="551"/>
        <v>3721600999.1389313</v>
      </c>
      <c r="Q724" s="175">
        <f t="shared" si="551"/>
        <v>5213184393.2465916</v>
      </c>
      <c r="R724" s="175">
        <f t="shared" si="551"/>
        <v>6501717446.9028816</v>
      </c>
      <c r="S724" s="175">
        <f t="shared" si="551"/>
        <v>10331905738.237282</v>
      </c>
      <c r="T724" s="175">
        <f t="shared" si="551"/>
        <v>15340198449.680969</v>
      </c>
      <c r="U724" s="278">
        <v>18807454766.877602</v>
      </c>
      <c r="V724" s="278">
        <v>12253006332.724573</v>
      </c>
      <c r="W724" s="278">
        <v>14298473212.649897</v>
      </c>
    </row>
    <row r="725" spans="2:24">
      <c r="E725" t="s">
        <v>659</v>
      </c>
      <c r="G725" s="117"/>
      <c r="L725" s="238">
        <f>M725</f>
        <v>0.75954768253668759</v>
      </c>
      <c r="M725" s="238">
        <f t="shared" ref="M725:T725" si="552">N725</f>
        <v>0.75954768253668759</v>
      </c>
      <c r="N725" s="238">
        <f t="shared" si="552"/>
        <v>0.75954768253668759</v>
      </c>
      <c r="O725" s="238">
        <f t="shared" si="552"/>
        <v>0.75954768253668759</v>
      </c>
      <c r="P725" s="238">
        <f t="shared" si="552"/>
        <v>0.75954768253668759</v>
      </c>
      <c r="Q725" s="238">
        <f t="shared" si="552"/>
        <v>0.75954768253668759</v>
      </c>
      <c r="R725" s="238">
        <f t="shared" si="552"/>
        <v>0.75954768253668759</v>
      </c>
      <c r="S725" s="238">
        <f t="shared" si="552"/>
        <v>0.75954768253668759</v>
      </c>
      <c r="T725" s="238">
        <f t="shared" si="552"/>
        <v>0.75954768253668759</v>
      </c>
      <c r="U725" s="127">
        <f>U723/SUM(U723,U724)</f>
        <v>0.75954768253668759</v>
      </c>
      <c r="V725" s="127">
        <f>V723/SUM(V723,V724)</f>
        <v>0.8521845819958731</v>
      </c>
      <c r="W725" s="127">
        <f>W723/SUM(W723,W724)</f>
        <v>0.84810692122170195</v>
      </c>
    </row>
    <row r="726" spans="2:24">
      <c r="G726" s="117"/>
      <c r="L726" s="23"/>
    </row>
    <row r="727" spans="2:24" ht="15.75">
      <c r="B727" s="17"/>
      <c r="C727" s="17"/>
      <c r="D727" s="17"/>
      <c r="E727" s="16" t="s">
        <v>266</v>
      </c>
      <c r="G727" s="117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</row>
    <row r="728" spans="2:24">
      <c r="E728" s="63" t="s">
        <v>264</v>
      </c>
      <c r="G728" s="119" t="s">
        <v>177</v>
      </c>
      <c r="I728" t="s">
        <v>225</v>
      </c>
      <c r="J728" s="23" t="s">
        <v>267</v>
      </c>
      <c r="L728" s="148"/>
      <c r="M728" s="148"/>
      <c r="N728" s="148"/>
      <c r="O728" s="148"/>
      <c r="P728" s="148"/>
      <c r="Q728" s="148"/>
      <c r="R728" s="179">
        <v>21670465089</v>
      </c>
      <c r="S728" s="179">
        <v>24967455144</v>
      </c>
      <c r="T728" s="179">
        <v>39816667485.913567</v>
      </c>
      <c r="U728" s="179">
        <v>51082392759</v>
      </c>
      <c r="V728" s="179">
        <v>62962255573</v>
      </c>
      <c r="W728" s="173">
        <v>83791247434</v>
      </c>
      <c r="X728" s="193">
        <v>89324507772.131073</v>
      </c>
    </row>
    <row r="729" spans="2:24">
      <c r="E729" s="63"/>
      <c r="G729" s="119"/>
      <c r="J729" s="23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</row>
    <row r="730" spans="2:24">
      <c r="R730" s="240"/>
    </row>
    <row r="731" spans="2:24" ht="15.75">
      <c r="B731" s="17" t="s">
        <v>684</v>
      </c>
      <c r="G731" s="117"/>
      <c r="L731" s="145"/>
    </row>
    <row r="732" spans="2:24">
      <c r="G732" s="117"/>
      <c r="L732" s="145"/>
      <c r="R732" s="145"/>
      <c r="S732" s="145"/>
    </row>
    <row r="733" spans="2:24">
      <c r="G733" s="239" t="s">
        <v>682</v>
      </c>
      <c r="L733" s="145"/>
      <c r="R733" s="145"/>
      <c r="S733" s="145"/>
    </row>
    <row r="734" spans="2:24">
      <c r="G734" s="117" t="s">
        <v>683</v>
      </c>
      <c r="L734" s="239" t="s">
        <v>685</v>
      </c>
      <c r="R734" s="145"/>
      <c r="S734" s="145"/>
    </row>
    <row r="735" spans="2:24" ht="36">
      <c r="L735" s="1" t="s">
        <v>676</v>
      </c>
      <c r="M735" s="1" t="s">
        <v>678</v>
      </c>
      <c r="N735" s="1" t="s">
        <v>679</v>
      </c>
      <c r="O735" s="1" t="s">
        <v>680</v>
      </c>
      <c r="P735" s="1" t="s">
        <v>681</v>
      </c>
      <c r="R735" s="145"/>
      <c r="S735" s="145"/>
    </row>
    <row r="736" spans="2:24">
      <c r="L736" s="69">
        <v>1</v>
      </c>
      <c r="M736" s="278">
        <v>189605</v>
      </c>
      <c r="N736" s="278">
        <v>7442</v>
      </c>
      <c r="O736" s="278">
        <v>129866</v>
      </c>
      <c r="P736" s="278">
        <v>3136</v>
      </c>
      <c r="R736" s="145"/>
      <c r="S736" s="145"/>
    </row>
    <row r="737" spans="12:19" hidden="1" outlineLevel="1">
      <c r="L737" s="69">
        <f>L736+1</f>
        <v>2</v>
      </c>
      <c r="M737" s="278">
        <v>9119</v>
      </c>
      <c r="N737" s="278">
        <v>4378</v>
      </c>
      <c r="O737" s="278">
        <v>3231</v>
      </c>
      <c r="P737" s="278">
        <v>414</v>
      </c>
      <c r="R737" s="145"/>
      <c r="S737" s="145"/>
    </row>
    <row r="738" spans="12:19" hidden="1" outlineLevel="1">
      <c r="L738" s="69">
        <f t="shared" ref="L738:L801" si="553">L737+1</f>
        <v>3</v>
      </c>
      <c r="M738" s="278">
        <v>13657</v>
      </c>
      <c r="N738" s="278">
        <v>2574</v>
      </c>
      <c r="O738" s="278">
        <v>6970</v>
      </c>
      <c r="P738" s="278">
        <v>670</v>
      </c>
      <c r="R738" s="145"/>
      <c r="S738" s="145"/>
    </row>
    <row r="739" spans="12:19" hidden="1" outlineLevel="1">
      <c r="L739" s="69">
        <f t="shared" si="553"/>
        <v>4</v>
      </c>
      <c r="M739" s="278">
        <v>339799</v>
      </c>
      <c r="N739" s="278">
        <v>2677</v>
      </c>
      <c r="O739" s="278">
        <v>331812</v>
      </c>
      <c r="P739" s="278">
        <v>2890</v>
      </c>
      <c r="R739" s="145"/>
      <c r="S739" s="145"/>
    </row>
    <row r="740" spans="12:19" hidden="1" outlineLevel="1">
      <c r="L740" s="69">
        <f t="shared" si="553"/>
        <v>5</v>
      </c>
      <c r="M740" s="278">
        <v>210117</v>
      </c>
      <c r="N740" s="278">
        <v>8475</v>
      </c>
      <c r="O740" s="278">
        <v>201756</v>
      </c>
      <c r="P740" s="278">
        <v>4144</v>
      </c>
      <c r="R740" s="145"/>
      <c r="S740" s="145"/>
    </row>
    <row r="741" spans="12:19" hidden="1" outlineLevel="1">
      <c r="L741" s="69">
        <f t="shared" si="553"/>
        <v>6</v>
      </c>
      <c r="M741" s="278">
        <v>15811</v>
      </c>
      <c r="N741" s="278">
        <v>1672</v>
      </c>
      <c r="O741" s="278">
        <v>16365</v>
      </c>
      <c r="P741" s="278">
        <v>1220</v>
      </c>
      <c r="R741" s="145"/>
      <c r="S741" s="145"/>
    </row>
    <row r="742" spans="12:19" hidden="1" outlineLevel="1">
      <c r="L742" s="69">
        <f t="shared" si="553"/>
        <v>7</v>
      </c>
      <c r="M742" s="278">
        <v>89784</v>
      </c>
      <c r="N742" s="278">
        <v>3751</v>
      </c>
      <c r="O742" s="278">
        <v>83395</v>
      </c>
      <c r="P742" s="278">
        <v>2294</v>
      </c>
      <c r="R742" s="145"/>
      <c r="S742" s="145"/>
    </row>
    <row r="743" spans="12:19" hidden="1" outlineLevel="1">
      <c r="L743" s="69">
        <f t="shared" si="553"/>
        <v>8</v>
      </c>
      <c r="M743" s="278">
        <v>12760</v>
      </c>
      <c r="N743" s="278">
        <v>1420</v>
      </c>
      <c r="O743" s="278">
        <v>15701</v>
      </c>
      <c r="P743" s="278">
        <v>1069</v>
      </c>
      <c r="R743" s="145"/>
      <c r="S743" s="145"/>
    </row>
    <row r="744" spans="12:19" hidden="1" outlineLevel="1">
      <c r="L744" s="69">
        <f t="shared" si="553"/>
        <v>9</v>
      </c>
      <c r="M744" s="278">
        <v>22004</v>
      </c>
      <c r="N744" s="278">
        <v>2348</v>
      </c>
      <c r="O744" s="278">
        <v>27924</v>
      </c>
      <c r="P744" s="278">
        <v>2255</v>
      </c>
      <c r="R744" s="145"/>
      <c r="S744" s="145"/>
    </row>
    <row r="745" spans="12:19" hidden="1" outlineLevel="1">
      <c r="L745" s="69">
        <f t="shared" si="553"/>
        <v>10</v>
      </c>
      <c r="M745" s="278">
        <v>12863</v>
      </c>
      <c r="N745" s="278">
        <v>783</v>
      </c>
      <c r="O745" s="278">
        <v>10444</v>
      </c>
      <c r="P745" s="278">
        <v>226</v>
      </c>
    </row>
    <row r="746" spans="12:19" hidden="1" outlineLevel="1">
      <c r="L746" s="69">
        <f t="shared" si="553"/>
        <v>11</v>
      </c>
      <c r="M746" s="278">
        <v>62727</v>
      </c>
      <c r="N746" s="278">
        <v>1670</v>
      </c>
      <c r="O746" s="278">
        <v>65336</v>
      </c>
      <c r="P746" s="278">
        <v>1359</v>
      </c>
    </row>
    <row r="747" spans="12:19" hidden="1" outlineLevel="1">
      <c r="L747" s="69">
        <f t="shared" si="553"/>
        <v>12</v>
      </c>
      <c r="M747" s="278">
        <v>43848</v>
      </c>
      <c r="N747" s="278">
        <v>1623</v>
      </c>
      <c r="O747" s="278">
        <v>44099</v>
      </c>
      <c r="P747" s="278">
        <v>222</v>
      </c>
    </row>
    <row r="748" spans="12:19" hidden="1" outlineLevel="1">
      <c r="L748" s="69">
        <f t="shared" si="553"/>
        <v>13</v>
      </c>
      <c r="M748" s="278">
        <v>36275</v>
      </c>
      <c r="N748" s="278">
        <v>5164</v>
      </c>
      <c r="O748" s="278">
        <v>38154</v>
      </c>
      <c r="P748" s="278">
        <v>212</v>
      </c>
    </row>
    <row r="749" spans="12:19" hidden="1" outlineLevel="1">
      <c r="L749" s="69">
        <f t="shared" si="553"/>
        <v>14</v>
      </c>
      <c r="M749" s="278">
        <v>4454</v>
      </c>
      <c r="N749" s="278">
        <v>1082</v>
      </c>
      <c r="O749" s="278">
        <v>3139</v>
      </c>
      <c r="P749" s="278">
        <v>128</v>
      </c>
    </row>
    <row r="750" spans="12:19" hidden="1" outlineLevel="1">
      <c r="L750" s="69">
        <f t="shared" si="553"/>
        <v>15</v>
      </c>
      <c r="M750" s="278">
        <v>241953</v>
      </c>
      <c r="N750" s="278">
        <v>12009</v>
      </c>
      <c r="O750" s="278">
        <v>157139</v>
      </c>
      <c r="P750" s="278">
        <v>1891</v>
      </c>
    </row>
    <row r="751" spans="12:19" hidden="1" outlineLevel="1">
      <c r="L751" s="69">
        <f t="shared" si="553"/>
        <v>16</v>
      </c>
      <c r="M751" s="278">
        <v>178550</v>
      </c>
      <c r="N751" s="278">
        <v>772</v>
      </c>
      <c r="O751" s="278">
        <v>121831</v>
      </c>
      <c r="P751" s="278">
        <v>190</v>
      </c>
    </row>
    <row r="752" spans="12:19" hidden="1" outlineLevel="1">
      <c r="L752" s="69">
        <f t="shared" si="553"/>
        <v>17</v>
      </c>
      <c r="M752" s="278">
        <v>71935</v>
      </c>
      <c r="N752" s="278">
        <v>1049</v>
      </c>
      <c r="O752" s="278">
        <v>48724</v>
      </c>
      <c r="P752" s="278">
        <v>103</v>
      </c>
    </row>
    <row r="753" spans="11:69" hidden="1" outlineLevel="1">
      <c r="L753" s="69">
        <f t="shared" si="553"/>
        <v>18</v>
      </c>
      <c r="M753" s="278">
        <v>28395</v>
      </c>
      <c r="N753" s="278">
        <v>118</v>
      </c>
      <c r="O753" s="278">
        <v>22946</v>
      </c>
      <c r="P753" s="278">
        <v>71</v>
      </c>
    </row>
    <row r="754" spans="11:69" hidden="1" outlineLevel="1">
      <c r="L754" s="69">
        <f t="shared" si="553"/>
        <v>19</v>
      </c>
      <c r="M754" s="278">
        <v>26477</v>
      </c>
      <c r="N754" s="278">
        <v>1360</v>
      </c>
      <c r="O754" s="278">
        <v>15675</v>
      </c>
      <c r="P754" s="278">
        <v>213</v>
      </c>
    </row>
    <row r="755" spans="11:69" hidden="1" outlineLevel="1">
      <c r="L755" s="69">
        <f t="shared" si="553"/>
        <v>20</v>
      </c>
      <c r="M755" s="278">
        <v>16535</v>
      </c>
      <c r="N755" s="278">
        <v>0</v>
      </c>
      <c r="O755" s="278">
        <v>11779</v>
      </c>
      <c r="P755" s="278">
        <v>0</v>
      </c>
    </row>
    <row r="756" spans="11:69" hidden="1" outlineLevel="1">
      <c r="L756" s="69">
        <f t="shared" si="553"/>
        <v>21</v>
      </c>
      <c r="M756" s="278">
        <v>13038</v>
      </c>
      <c r="N756" s="278">
        <v>144</v>
      </c>
      <c r="O756" s="278">
        <v>6413</v>
      </c>
      <c r="P756" s="278">
        <v>15</v>
      </c>
    </row>
    <row r="757" spans="11:69" hidden="1" outlineLevel="1">
      <c r="L757" s="69">
        <f t="shared" si="553"/>
        <v>22</v>
      </c>
      <c r="M757" s="278">
        <v>7158</v>
      </c>
      <c r="N757" s="278">
        <v>649</v>
      </c>
      <c r="O757" s="278">
        <v>4186</v>
      </c>
      <c r="P757" s="278">
        <v>356</v>
      </c>
    </row>
    <row r="758" spans="11:69" hidden="1" outlineLevel="1">
      <c r="L758" s="69">
        <f t="shared" si="553"/>
        <v>23</v>
      </c>
      <c r="M758" s="278">
        <v>14506</v>
      </c>
      <c r="N758" s="278">
        <v>444</v>
      </c>
      <c r="O758" s="278">
        <v>7716</v>
      </c>
      <c r="P758" s="278">
        <v>141</v>
      </c>
    </row>
    <row r="759" spans="11:69" hidden="1" outlineLevel="1">
      <c r="L759" s="69">
        <f t="shared" si="553"/>
        <v>24</v>
      </c>
      <c r="M759" s="278">
        <v>7235</v>
      </c>
      <c r="N759" s="278">
        <v>1129</v>
      </c>
      <c r="O759" s="278">
        <v>4255</v>
      </c>
      <c r="P759" s="278">
        <v>322</v>
      </c>
    </row>
    <row r="760" spans="11:69" hidden="1" outlineLevel="1">
      <c r="L760" s="69">
        <f t="shared" si="553"/>
        <v>25</v>
      </c>
      <c r="M760" s="278">
        <v>55421</v>
      </c>
      <c r="N760" s="278">
        <v>5026</v>
      </c>
      <c r="O760" s="278">
        <v>36218</v>
      </c>
      <c r="P760" s="278">
        <v>980</v>
      </c>
    </row>
    <row r="761" spans="11:69" hidden="1" outlineLevel="1">
      <c r="L761" s="69">
        <f t="shared" si="553"/>
        <v>26</v>
      </c>
      <c r="M761" s="278">
        <v>30375</v>
      </c>
      <c r="N761" s="278">
        <v>2923</v>
      </c>
      <c r="O761" s="278">
        <v>23484</v>
      </c>
      <c r="P761" s="278">
        <v>779</v>
      </c>
    </row>
    <row r="762" spans="11:69" hidden="1" outlineLevel="1">
      <c r="K762"/>
      <c r="L762" s="69">
        <f t="shared" si="553"/>
        <v>27</v>
      </c>
      <c r="M762" s="278">
        <v>49195</v>
      </c>
      <c r="N762" s="278">
        <v>1806</v>
      </c>
      <c r="O762" s="278">
        <v>35028</v>
      </c>
      <c r="P762" s="278">
        <v>251</v>
      </c>
      <c r="BP762"/>
      <c r="BQ762"/>
    </row>
    <row r="763" spans="11:69" hidden="1" outlineLevel="1">
      <c r="K763"/>
      <c r="L763" s="69">
        <f t="shared" si="553"/>
        <v>28</v>
      </c>
      <c r="M763" s="278">
        <v>5107</v>
      </c>
      <c r="N763" s="278">
        <v>1507</v>
      </c>
      <c r="O763" s="278">
        <v>2324</v>
      </c>
      <c r="P763" s="278">
        <v>354</v>
      </c>
      <c r="AH763" s="14"/>
      <c r="AI763" s="14"/>
      <c r="BP763"/>
      <c r="BQ763"/>
    </row>
    <row r="764" spans="11:69" hidden="1" outlineLevel="1">
      <c r="K764"/>
      <c r="L764" s="69">
        <f t="shared" si="553"/>
        <v>29</v>
      </c>
      <c r="M764" s="278">
        <v>265275</v>
      </c>
      <c r="N764" s="278">
        <v>688</v>
      </c>
      <c r="O764" s="278">
        <v>193360</v>
      </c>
      <c r="P764" s="278">
        <v>233</v>
      </c>
      <c r="BD764" s="14"/>
      <c r="BE764" s="14"/>
      <c r="BP764"/>
      <c r="BQ764"/>
    </row>
    <row r="765" spans="11:69" hidden="1" outlineLevel="1">
      <c r="L765" s="69">
        <f t="shared" si="553"/>
        <v>30</v>
      </c>
      <c r="M765" s="278">
        <v>33839</v>
      </c>
      <c r="N765" s="278">
        <v>2555</v>
      </c>
      <c r="O765" s="278">
        <v>23433</v>
      </c>
      <c r="P765" s="278">
        <v>539</v>
      </c>
    </row>
    <row r="766" spans="11:69" hidden="1" outlineLevel="1">
      <c r="L766" s="69">
        <f t="shared" si="553"/>
        <v>31</v>
      </c>
      <c r="M766" s="278">
        <v>26965</v>
      </c>
      <c r="N766" s="278">
        <v>0</v>
      </c>
      <c r="O766" s="278">
        <v>17348</v>
      </c>
      <c r="P766" s="278">
        <v>0</v>
      </c>
    </row>
    <row r="767" spans="11:69" hidden="1" outlineLevel="1">
      <c r="L767" s="69">
        <f t="shared" si="553"/>
        <v>32</v>
      </c>
      <c r="M767" s="278">
        <v>247954</v>
      </c>
      <c r="N767" s="278">
        <v>1758</v>
      </c>
      <c r="O767" s="278">
        <v>195182</v>
      </c>
      <c r="P767" s="278">
        <v>313</v>
      </c>
    </row>
    <row r="768" spans="11:69" hidden="1" outlineLevel="1">
      <c r="L768" s="69">
        <f t="shared" si="553"/>
        <v>33</v>
      </c>
      <c r="M768" s="278">
        <v>18714</v>
      </c>
      <c r="N768" s="278">
        <v>3705</v>
      </c>
      <c r="O768" s="278">
        <v>10329</v>
      </c>
      <c r="P768" s="278">
        <v>1010</v>
      </c>
    </row>
    <row r="769" spans="12:16" hidden="1" outlineLevel="1">
      <c r="L769" s="69">
        <f t="shared" si="553"/>
        <v>34</v>
      </c>
      <c r="M769" s="278">
        <v>8582</v>
      </c>
      <c r="N769" s="278">
        <v>662</v>
      </c>
      <c r="O769" s="278">
        <v>5327</v>
      </c>
      <c r="P769" s="278">
        <v>102</v>
      </c>
    </row>
    <row r="770" spans="12:16" hidden="1" outlineLevel="1">
      <c r="L770" s="69">
        <f t="shared" si="553"/>
        <v>35</v>
      </c>
      <c r="M770" s="278">
        <v>6771</v>
      </c>
      <c r="N770" s="278">
        <v>1986</v>
      </c>
      <c r="O770" s="278">
        <v>3788</v>
      </c>
      <c r="P770" s="278">
        <v>237</v>
      </c>
    </row>
    <row r="771" spans="12:16" hidden="1" outlineLevel="1">
      <c r="L771" s="69">
        <f t="shared" si="553"/>
        <v>36</v>
      </c>
      <c r="M771" s="278">
        <v>32741</v>
      </c>
      <c r="N771" s="278">
        <v>1786</v>
      </c>
      <c r="O771" s="278">
        <v>20894</v>
      </c>
      <c r="P771" s="278">
        <v>665</v>
      </c>
    </row>
    <row r="772" spans="12:16" hidden="1" outlineLevel="1">
      <c r="L772" s="69">
        <f t="shared" si="553"/>
        <v>37</v>
      </c>
      <c r="M772" s="278">
        <v>3068</v>
      </c>
      <c r="N772" s="278">
        <v>1944</v>
      </c>
      <c r="O772" s="278">
        <v>1794</v>
      </c>
      <c r="P772" s="278">
        <v>817</v>
      </c>
    </row>
    <row r="773" spans="12:16" hidden="1" outlineLevel="1">
      <c r="L773" s="69">
        <f t="shared" si="553"/>
        <v>38</v>
      </c>
      <c r="M773" s="278">
        <v>3797</v>
      </c>
      <c r="N773" s="278">
        <v>1335</v>
      </c>
      <c r="O773" s="278">
        <v>1814</v>
      </c>
      <c r="P773" s="278">
        <v>218</v>
      </c>
    </row>
    <row r="774" spans="12:16" hidden="1" outlineLevel="1">
      <c r="L774" s="69">
        <f t="shared" si="553"/>
        <v>39</v>
      </c>
      <c r="M774" s="278">
        <v>3565</v>
      </c>
      <c r="N774" s="278">
        <v>448</v>
      </c>
      <c r="O774" s="278">
        <v>2282</v>
      </c>
      <c r="P774" s="278">
        <v>72</v>
      </c>
    </row>
    <row r="775" spans="12:16" hidden="1" outlineLevel="1">
      <c r="L775" s="69">
        <f t="shared" si="553"/>
        <v>40</v>
      </c>
      <c r="M775" s="278">
        <v>3873</v>
      </c>
      <c r="N775" s="278">
        <v>3078</v>
      </c>
      <c r="O775" s="278">
        <v>2847</v>
      </c>
      <c r="P775" s="278">
        <v>550</v>
      </c>
    </row>
    <row r="776" spans="12:16" hidden="1" outlineLevel="1">
      <c r="L776" s="69">
        <f t="shared" si="553"/>
        <v>41</v>
      </c>
      <c r="M776" s="278">
        <v>1184</v>
      </c>
      <c r="N776" s="278">
        <v>3449</v>
      </c>
      <c r="O776" s="278">
        <v>451</v>
      </c>
      <c r="P776" s="278">
        <v>628</v>
      </c>
    </row>
    <row r="777" spans="12:16" hidden="1" outlineLevel="1">
      <c r="L777" s="69">
        <f t="shared" si="553"/>
        <v>42</v>
      </c>
      <c r="M777" s="278">
        <v>4676</v>
      </c>
      <c r="N777" s="278">
        <v>4335</v>
      </c>
      <c r="O777" s="278">
        <v>3170</v>
      </c>
      <c r="P777" s="278">
        <v>554</v>
      </c>
    </row>
    <row r="778" spans="12:16" hidden="1" outlineLevel="1">
      <c r="L778" s="69">
        <f t="shared" si="553"/>
        <v>43</v>
      </c>
      <c r="M778" s="278">
        <v>11514</v>
      </c>
      <c r="N778" s="278">
        <v>3872</v>
      </c>
      <c r="O778" s="278">
        <v>6228</v>
      </c>
      <c r="P778" s="278">
        <v>727</v>
      </c>
    </row>
    <row r="779" spans="12:16" hidden="1" outlineLevel="1">
      <c r="L779" s="69">
        <f t="shared" si="553"/>
        <v>44</v>
      </c>
      <c r="M779" s="278">
        <v>136672</v>
      </c>
      <c r="N779" s="278">
        <v>4622</v>
      </c>
      <c r="O779" s="278">
        <v>107584</v>
      </c>
      <c r="P779" s="278">
        <v>388</v>
      </c>
    </row>
    <row r="780" spans="12:16" hidden="1" outlineLevel="1">
      <c r="L780" s="69">
        <f t="shared" si="553"/>
        <v>45</v>
      </c>
      <c r="M780" s="278">
        <v>15445</v>
      </c>
      <c r="N780" s="278">
        <v>2938</v>
      </c>
      <c r="O780" s="278">
        <v>11898</v>
      </c>
      <c r="P780" s="278">
        <v>164</v>
      </c>
    </row>
    <row r="781" spans="12:16" hidden="1" outlineLevel="1">
      <c r="L781" s="69">
        <f t="shared" si="553"/>
        <v>46</v>
      </c>
      <c r="M781" s="278">
        <v>17101</v>
      </c>
      <c r="N781" s="278">
        <v>11378</v>
      </c>
      <c r="O781" s="278">
        <v>9756</v>
      </c>
      <c r="P781" s="278">
        <v>338</v>
      </c>
    </row>
    <row r="782" spans="12:16" hidden="1" outlineLevel="1">
      <c r="L782" s="69">
        <f t="shared" si="553"/>
        <v>47</v>
      </c>
      <c r="M782" s="278">
        <v>3145</v>
      </c>
      <c r="N782" s="278">
        <v>406</v>
      </c>
      <c r="O782" s="278">
        <v>1374</v>
      </c>
      <c r="P782" s="278">
        <v>11</v>
      </c>
    </row>
    <row r="783" spans="12:16" hidden="1" outlineLevel="1">
      <c r="L783" s="69">
        <f t="shared" si="553"/>
        <v>48</v>
      </c>
      <c r="M783" s="278">
        <v>4391</v>
      </c>
      <c r="N783" s="278">
        <v>2811</v>
      </c>
      <c r="O783" s="278">
        <v>2530</v>
      </c>
      <c r="P783" s="278">
        <v>135</v>
      </c>
    </row>
    <row r="784" spans="12:16" hidden="1" outlineLevel="1">
      <c r="L784" s="69">
        <f t="shared" si="553"/>
        <v>49</v>
      </c>
      <c r="M784" s="278">
        <v>9953</v>
      </c>
      <c r="N784" s="278">
        <v>2222</v>
      </c>
      <c r="O784" s="278">
        <v>4070</v>
      </c>
      <c r="P784" s="278">
        <v>75</v>
      </c>
    </row>
    <row r="785" spans="12:16" hidden="1" outlineLevel="1">
      <c r="L785" s="69">
        <f t="shared" si="553"/>
        <v>50</v>
      </c>
      <c r="M785" s="278">
        <v>3443</v>
      </c>
      <c r="N785" s="278">
        <v>1926</v>
      </c>
      <c r="O785" s="278">
        <v>2345</v>
      </c>
      <c r="P785" s="278">
        <v>78</v>
      </c>
    </row>
    <row r="786" spans="12:16" hidden="1" outlineLevel="1">
      <c r="L786" s="69">
        <f t="shared" si="553"/>
        <v>51</v>
      </c>
      <c r="M786" s="278">
        <v>8198</v>
      </c>
      <c r="N786" s="278">
        <v>1829</v>
      </c>
      <c r="O786" s="278">
        <v>4478</v>
      </c>
      <c r="P786" s="278">
        <v>163</v>
      </c>
    </row>
    <row r="787" spans="12:16" hidden="1" outlineLevel="1">
      <c r="L787" s="69">
        <f t="shared" si="553"/>
        <v>52</v>
      </c>
      <c r="M787" s="278">
        <v>7408</v>
      </c>
      <c r="N787" s="278">
        <v>1388</v>
      </c>
      <c r="O787" s="278">
        <v>4052</v>
      </c>
      <c r="P787" s="278">
        <v>306</v>
      </c>
    </row>
    <row r="788" spans="12:16" hidden="1" outlineLevel="1">
      <c r="L788" s="69">
        <f t="shared" si="553"/>
        <v>53</v>
      </c>
      <c r="M788" s="278">
        <v>5593</v>
      </c>
      <c r="N788" s="278">
        <v>4044</v>
      </c>
      <c r="O788" s="278">
        <v>2601</v>
      </c>
      <c r="P788" s="278">
        <v>96</v>
      </c>
    </row>
    <row r="789" spans="12:16" hidden="1" outlineLevel="1">
      <c r="L789" s="69">
        <f t="shared" si="553"/>
        <v>54</v>
      </c>
      <c r="M789" s="278">
        <v>5581</v>
      </c>
      <c r="N789" s="278">
        <v>1909</v>
      </c>
      <c r="O789" s="278">
        <v>1835</v>
      </c>
      <c r="P789" s="278">
        <v>92</v>
      </c>
    </row>
    <row r="790" spans="12:16" hidden="1" outlineLevel="1">
      <c r="L790" s="69">
        <f t="shared" si="553"/>
        <v>55</v>
      </c>
      <c r="M790" s="278">
        <v>4927915</v>
      </c>
      <c r="N790" s="278">
        <v>21405</v>
      </c>
      <c r="O790" s="278">
        <v>3226346</v>
      </c>
      <c r="P790" s="278">
        <v>8425</v>
      </c>
    </row>
    <row r="791" spans="12:16" hidden="1" outlineLevel="1">
      <c r="L791" s="69">
        <f t="shared" si="553"/>
        <v>56</v>
      </c>
      <c r="M791" s="278">
        <v>129858</v>
      </c>
      <c r="N791" s="278">
        <v>6263</v>
      </c>
      <c r="O791" s="278">
        <v>82667</v>
      </c>
      <c r="P791" s="278">
        <v>701</v>
      </c>
    </row>
    <row r="792" spans="12:16" hidden="1" outlineLevel="1">
      <c r="L792" s="69">
        <f t="shared" si="553"/>
        <v>57</v>
      </c>
      <c r="M792" s="278">
        <v>6699</v>
      </c>
      <c r="N792" s="278">
        <v>1589</v>
      </c>
      <c r="O792" s="278">
        <v>3271</v>
      </c>
      <c r="P792" s="278">
        <v>318</v>
      </c>
    </row>
    <row r="793" spans="12:16" hidden="1" outlineLevel="1">
      <c r="L793" s="69">
        <f t="shared" si="553"/>
        <v>58</v>
      </c>
      <c r="M793" s="278">
        <v>5758</v>
      </c>
      <c r="N793" s="278">
        <v>2304</v>
      </c>
      <c r="O793" s="278">
        <v>2169</v>
      </c>
      <c r="P793" s="278">
        <v>190</v>
      </c>
    </row>
    <row r="794" spans="12:16" hidden="1" outlineLevel="1">
      <c r="L794" s="69">
        <f t="shared" si="553"/>
        <v>59</v>
      </c>
      <c r="M794" s="278">
        <v>7402</v>
      </c>
      <c r="N794" s="278">
        <v>6893</v>
      </c>
      <c r="O794" s="278">
        <v>3197</v>
      </c>
      <c r="P794" s="278">
        <v>276</v>
      </c>
    </row>
    <row r="795" spans="12:16" hidden="1" outlineLevel="1">
      <c r="L795" s="69">
        <f t="shared" si="553"/>
        <v>60</v>
      </c>
      <c r="M795" s="278">
        <v>11051</v>
      </c>
      <c r="N795" s="278">
        <v>5711</v>
      </c>
      <c r="O795" s="278">
        <v>3696</v>
      </c>
      <c r="P795" s="278">
        <v>434</v>
      </c>
    </row>
    <row r="796" spans="12:16" hidden="1" outlineLevel="1">
      <c r="L796" s="69">
        <f t="shared" si="553"/>
        <v>61</v>
      </c>
      <c r="M796" s="278">
        <v>145502</v>
      </c>
      <c r="N796" s="278">
        <v>6588</v>
      </c>
      <c r="O796" s="278">
        <v>82907</v>
      </c>
      <c r="P796" s="278">
        <v>837</v>
      </c>
    </row>
    <row r="797" spans="12:16" hidden="1" outlineLevel="1">
      <c r="L797" s="69">
        <f t="shared" si="553"/>
        <v>62</v>
      </c>
      <c r="M797" s="278">
        <v>39574</v>
      </c>
      <c r="N797" s="278">
        <v>1646</v>
      </c>
      <c r="O797" s="278">
        <v>26620</v>
      </c>
      <c r="P797" s="278">
        <v>315</v>
      </c>
    </row>
    <row r="798" spans="12:16" hidden="1" outlineLevel="1">
      <c r="L798" s="69">
        <f t="shared" si="553"/>
        <v>63</v>
      </c>
      <c r="M798" s="278">
        <v>15807</v>
      </c>
      <c r="N798" s="278">
        <v>4184</v>
      </c>
      <c r="O798" s="278">
        <v>6769</v>
      </c>
      <c r="P798" s="278">
        <v>573</v>
      </c>
    </row>
    <row r="799" spans="12:16" hidden="1" outlineLevel="1">
      <c r="L799" s="69">
        <f t="shared" si="553"/>
        <v>64</v>
      </c>
      <c r="M799" s="278">
        <v>18631</v>
      </c>
      <c r="N799" s="278">
        <v>2920</v>
      </c>
      <c r="O799" s="278">
        <v>13173</v>
      </c>
      <c r="P799" s="278">
        <v>795</v>
      </c>
    </row>
    <row r="800" spans="12:16" hidden="1" outlineLevel="1">
      <c r="L800" s="69">
        <f t="shared" si="553"/>
        <v>65</v>
      </c>
      <c r="M800" s="278">
        <v>7586</v>
      </c>
      <c r="N800" s="278">
        <v>4087</v>
      </c>
      <c r="O800" s="278">
        <v>3837</v>
      </c>
      <c r="P800" s="278">
        <v>494</v>
      </c>
    </row>
    <row r="801" spans="12:16" hidden="1" outlineLevel="1">
      <c r="L801" s="69">
        <f t="shared" si="553"/>
        <v>66</v>
      </c>
      <c r="M801" s="278">
        <v>8292</v>
      </c>
      <c r="N801" s="278">
        <v>5209</v>
      </c>
      <c r="O801" s="278">
        <v>3209</v>
      </c>
      <c r="P801" s="278">
        <v>399</v>
      </c>
    </row>
    <row r="802" spans="12:16" hidden="1" outlineLevel="1">
      <c r="L802" s="69">
        <f t="shared" ref="L802:L865" si="554">L801+1</f>
        <v>67</v>
      </c>
      <c r="M802" s="278">
        <v>12191</v>
      </c>
      <c r="N802" s="278">
        <v>4883</v>
      </c>
      <c r="O802" s="278">
        <v>4161</v>
      </c>
      <c r="P802" s="278">
        <v>921</v>
      </c>
    </row>
    <row r="803" spans="12:16" hidden="1" outlineLevel="1">
      <c r="L803" s="69">
        <f t="shared" si="554"/>
        <v>68</v>
      </c>
      <c r="M803" s="278">
        <v>6879</v>
      </c>
      <c r="N803" s="278">
        <v>3468</v>
      </c>
      <c r="O803" s="278">
        <v>2138</v>
      </c>
      <c r="P803" s="278">
        <v>324</v>
      </c>
    </row>
    <row r="804" spans="12:16" hidden="1" outlineLevel="1">
      <c r="L804" s="69">
        <f t="shared" si="554"/>
        <v>69</v>
      </c>
      <c r="M804" s="278">
        <v>10435</v>
      </c>
      <c r="N804" s="278">
        <v>4706</v>
      </c>
      <c r="O804" s="278">
        <v>3476</v>
      </c>
      <c r="P804" s="278">
        <v>275</v>
      </c>
    </row>
    <row r="805" spans="12:16" hidden="1" outlineLevel="1">
      <c r="L805" s="69">
        <f t="shared" si="554"/>
        <v>70</v>
      </c>
      <c r="M805" s="278">
        <v>39547</v>
      </c>
      <c r="N805" s="278">
        <v>7706</v>
      </c>
      <c r="O805" s="278">
        <v>19168</v>
      </c>
      <c r="P805" s="278">
        <v>646</v>
      </c>
    </row>
    <row r="806" spans="12:16" hidden="1" outlineLevel="1">
      <c r="L806" s="69">
        <f t="shared" si="554"/>
        <v>71</v>
      </c>
      <c r="M806" s="278">
        <v>5203</v>
      </c>
      <c r="N806" s="278">
        <v>1070</v>
      </c>
      <c r="O806" s="278">
        <v>2618</v>
      </c>
      <c r="P806" s="278">
        <v>21</v>
      </c>
    </row>
    <row r="807" spans="12:16" hidden="1" outlineLevel="1">
      <c r="L807" s="69">
        <f t="shared" si="554"/>
        <v>72</v>
      </c>
      <c r="M807" s="278">
        <v>8463</v>
      </c>
      <c r="N807" s="278">
        <v>6267</v>
      </c>
      <c r="O807" s="278">
        <v>3380</v>
      </c>
      <c r="P807" s="278">
        <v>158</v>
      </c>
    </row>
    <row r="808" spans="12:16" hidden="1" outlineLevel="1">
      <c r="L808" s="69">
        <f t="shared" si="554"/>
        <v>73</v>
      </c>
      <c r="M808" s="278">
        <v>4719</v>
      </c>
      <c r="N808" s="278">
        <v>573</v>
      </c>
      <c r="O808" s="278">
        <v>1944</v>
      </c>
      <c r="P808" s="278">
        <v>116</v>
      </c>
    </row>
    <row r="809" spans="12:16" hidden="1" outlineLevel="1">
      <c r="L809" s="69">
        <f t="shared" si="554"/>
        <v>74</v>
      </c>
      <c r="M809" s="278">
        <v>11153</v>
      </c>
      <c r="N809" s="278">
        <v>9799</v>
      </c>
      <c r="O809" s="278">
        <v>3855</v>
      </c>
      <c r="P809" s="278">
        <v>639</v>
      </c>
    </row>
    <row r="810" spans="12:16" hidden="1" outlineLevel="1">
      <c r="L810" s="69">
        <f t="shared" si="554"/>
        <v>75</v>
      </c>
      <c r="M810" s="278">
        <v>10186</v>
      </c>
      <c r="N810" s="278">
        <v>8379</v>
      </c>
      <c r="O810" s="278">
        <v>3182</v>
      </c>
      <c r="P810" s="278">
        <v>198</v>
      </c>
    </row>
    <row r="811" spans="12:16" hidden="1" outlineLevel="1">
      <c r="L811" s="69">
        <f t="shared" si="554"/>
        <v>76</v>
      </c>
      <c r="M811" s="278">
        <v>281981</v>
      </c>
      <c r="N811" s="278">
        <v>7043</v>
      </c>
      <c r="O811" s="278">
        <v>159481</v>
      </c>
      <c r="P811" s="278">
        <v>983</v>
      </c>
    </row>
    <row r="812" spans="12:16" hidden="1" outlineLevel="1">
      <c r="L812" s="69">
        <f t="shared" si="554"/>
        <v>77</v>
      </c>
      <c r="M812" s="278">
        <v>89530</v>
      </c>
      <c r="N812" s="278">
        <v>6950</v>
      </c>
      <c r="O812" s="278">
        <v>58933</v>
      </c>
      <c r="P812" s="278">
        <v>1546</v>
      </c>
    </row>
    <row r="813" spans="12:16" hidden="1" outlineLevel="1">
      <c r="L813" s="69">
        <f t="shared" si="554"/>
        <v>78</v>
      </c>
      <c r="M813" s="278">
        <v>85210</v>
      </c>
      <c r="N813" s="278">
        <v>9160</v>
      </c>
      <c r="O813" s="278">
        <v>52524</v>
      </c>
      <c r="P813" s="278">
        <v>1096</v>
      </c>
    </row>
    <row r="814" spans="12:16" hidden="1" outlineLevel="1">
      <c r="L814" s="69">
        <f t="shared" si="554"/>
        <v>79</v>
      </c>
      <c r="M814" s="278">
        <v>43064</v>
      </c>
      <c r="N814" s="278">
        <v>4979</v>
      </c>
      <c r="O814" s="278">
        <v>27487</v>
      </c>
      <c r="P814" s="278">
        <v>624</v>
      </c>
    </row>
    <row r="815" spans="12:16" hidden="1" outlineLevel="1">
      <c r="L815" s="69">
        <f t="shared" si="554"/>
        <v>80</v>
      </c>
      <c r="M815" s="278">
        <v>28892</v>
      </c>
      <c r="N815" s="278">
        <v>2338</v>
      </c>
      <c r="O815" s="278">
        <v>22376</v>
      </c>
      <c r="P815" s="278">
        <v>563</v>
      </c>
    </row>
    <row r="816" spans="12:16" hidden="1" outlineLevel="1">
      <c r="L816" s="69">
        <f t="shared" si="554"/>
        <v>81</v>
      </c>
      <c r="M816" s="278">
        <v>26571</v>
      </c>
      <c r="N816" s="278">
        <v>6932</v>
      </c>
      <c r="O816" s="278">
        <v>9970</v>
      </c>
      <c r="P816" s="278">
        <v>651</v>
      </c>
    </row>
    <row r="817" spans="12:16" hidden="1" outlineLevel="1">
      <c r="L817" s="69">
        <f t="shared" si="554"/>
        <v>82</v>
      </c>
      <c r="M817" s="278">
        <v>17693</v>
      </c>
      <c r="N817" s="278">
        <v>4310</v>
      </c>
      <c r="O817" s="278">
        <v>11771</v>
      </c>
      <c r="P817" s="278">
        <v>647</v>
      </c>
    </row>
    <row r="818" spans="12:16" hidden="1" outlineLevel="1">
      <c r="L818" s="69">
        <f t="shared" si="554"/>
        <v>83</v>
      </c>
      <c r="M818" s="278">
        <v>18723</v>
      </c>
      <c r="N818" s="278">
        <v>6088</v>
      </c>
      <c r="O818" s="278">
        <v>9528</v>
      </c>
      <c r="P818" s="278">
        <v>539</v>
      </c>
    </row>
    <row r="819" spans="12:16" hidden="1" outlineLevel="1">
      <c r="L819" s="69">
        <f t="shared" si="554"/>
        <v>84</v>
      </c>
      <c r="M819" s="278">
        <v>14128</v>
      </c>
      <c r="N819" s="278">
        <v>4789</v>
      </c>
      <c r="O819" s="278">
        <v>6140</v>
      </c>
      <c r="P819" s="278">
        <v>333</v>
      </c>
    </row>
    <row r="820" spans="12:16" hidden="1" outlineLevel="1">
      <c r="L820" s="69">
        <f t="shared" si="554"/>
        <v>85</v>
      </c>
      <c r="M820" s="278">
        <v>13662</v>
      </c>
      <c r="N820" s="278">
        <v>2969</v>
      </c>
      <c r="O820" s="278">
        <v>6880</v>
      </c>
      <c r="P820" s="278">
        <v>479</v>
      </c>
    </row>
    <row r="821" spans="12:16" hidden="1" outlineLevel="1">
      <c r="L821" s="69">
        <f t="shared" si="554"/>
        <v>86</v>
      </c>
      <c r="M821" s="278">
        <v>10993</v>
      </c>
      <c r="N821" s="278">
        <v>8568</v>
      </c>
      <c r="O821" s="278">
        <v>5318</v>
      </c>
      <c r="P821" s="278">
        <v>485</v>
      </c>
    </row>
    <row r="822" spans="12:16" hidden="1" outlineLevel="1">
      <c r="L822" s="69">
        <f t="shared" si="554"/>
        <v>87</v>
      </c>
      <c r="M822" s="278">
        <v>17166</v>
      </c>
      <c r="N822" s="278">
        <v>7538</v>
      </c>
      <c r="O822" s="278">
        <v>6143</v>
      </c>
      <c r="P822" s="278">
        <v>923</v>
      </c>
    </row>
    <row r="823" spans="12:16" hidden="1" outlineLevel="1">
      <c r="L823" s="69">
        <f t="shared" si="554"/>
        <v>88</v>
      </c>
      <c r="M823" s="278">
        <v>10136</v>
      </c>
      <c r="N823" s="278">
        <v>9317</v>
      </c>
      <c r="O823" s="278">
        <v>4157</v>
      </c>
      <c r="P823" s="278">
        <v>653</v>
      </c>
    </row>
    <row r="824" spans="12:16" hidden="1" outlineLevel="1">
      <c r="L824" s="69">
        <f t="shared" si="554"/>
        <v>89</v>
      </c>
      <c r="M824" s="278">
        <v>11536</v>
      </c>
      <c r="N824" s="278">
        <v>3337</v>
      </c>
      <c r="O824" s="278">
        <v>6525</v>
      </c>
      <c r="P824" s="278">
        <v>307</v>
      </c>
    </row>
    <row r="825" spans="12:16" hidden="1" outlineLevel="1">
      <c r="L825" s="69">
        <f t="shared" si="554"/>
        <v>90</v>
      </c>
      <c r="M825" s="278">
        <v>7934</v>
      </c>
      <c r="N825" s="278">
        <v>923</v>
      </c>
      <c r="O825" s="278">
        <v>4083</v>
      </c>
      <c r="P825" s="278">
        <v>71</v>
      </c>
    </row>
    <row r="826" spans="12:16" hidden="1" outlineLevel="1">
      <c r="L826" s="69">
        <f t="shared" si="554"/>
        <v>91</v>
      </c>
      <c r="M826" s="278">
        <v>8420</v>
      </c>
      <c r="N826" s="278">
        <v>6827</v>
      </c>
      <c r="O826" s="278">
        <v>3718</v>
      </c>
      <c r="P826" s="278">
        <v>432</v>
      </c>
    </row>
    <row r="827" spans="12:16" hidden="1" outlineLevel="1">
      <c r="L827" s="69">
        <f t="shared" si="554"/>
        <v>92</v>
      </c>
      <c r="M827" s="278">
        <v>12840</v>
      </c>
      <c r="N827" s="278">
        <v>2883</v>
      </c>
      <c r="O827" s="278">
        <v>5440</v>
      </c>
      <c r="P827" s="278">
        <v>176</v>
      </c>
    </row>
    <row r="828" spans="12:16" hidden="1" outlineLevel="1">
      <c r="L828" s="69">
        <f t="shared" si="554"/>
        <v>93</v>
      </c>
      <c r="M828" s="278">
        <v>5595</v>
      </c>
      <c r="N828" s="278">
        <v>3320</v>
      </c>
      <c r="O828" s="278">
        <v>2556</v>
      </c>
      <c r="P828" s="278">
        <v>95</v>
      </c>
    </row>
    <row r="829" spans="12:16" hidden="1" outlineLevel="1">
      <c r="L829" s="69">
        <f t="shared" si="554"/>
        <v>94</v>
      </c>
      <c r="M829" s="278">
        <v>11370</v>
      </c>
      <c r="N829" s="278">
        <v>4968</v>
      </c>
      <c r="O829" s="278">
        <v>4965</v>
      </c>
      <c r="P829" s="278">
        <v>481</v>
      </c>
    </row>
    <row r="830" spans="12:16" hidden="1" outlineLevel="1">
      <c r="L830" s="69">
        <f t="shared" si="554"/>
        <v>95</v>
      </c>
      <c r="M830" s="278">
        <v>7503</v>
      </c>
      <c r="N830" s="278">
        <v>4975</v>
      </c>
      <c r="O830" s="278">
        <v>4866</v>
      </c>
      <c r="P830" s="278">
        <v>820</v>
      </c>
    </row>
    <row r="831" spans="12:16" hidden="1" outlineLevel="1">
      <c r="L831" s="69">
        <f t="shared" si="554"/>
        <v>96</v>
      </c>
      <c r="M831" s="278">
        <v>19960</v>
      </c>
      <c r="N831" s="278">
        <v>5046</v>
      </c>
      <c r="O831" s="278">
        <v>9515</v>
      </c>
      <c r="P831" s="278">
        <v>516</v>
      </c>
    </row>
    <row r="832" spans="12:16" hidden="1" outlineLevel="1">
      <c r="L832" s="69">
        <f t="shared" si="554"/>
        <v>97</v>
      </c>
      <c r="M832" s="278">
        <v>5700</v>
      </c>
      <c r="N832" s="278">
        <v>4899</v>
      </c>
      <c r="O832" s="278">
        <v>2807</v>
      </c>
      <c r="P832" s="278">
        <v>171</v>
      </c>
    </row>
    <row r="833" spans="12:16" hidden="1" outlineLevel="1">
      <c r="L833" s="69">
        <f t="shared" si="554"/>
        <v>98</v>
      </c>
      <c r="M833" s="278">
        <v>3880</v>
      </c>
      <c r="N833" s="278">
        <v>4670</v>
      </c>
      <c r="O833" s="278">
        <v>1459</v>
      </c>
      <c r="P833" s="278">
        <v>206</v>
      </c>
    </row>
    <row r="834" spans="12:16" hidden="1" outlineLevel="1">
      <c r="L834" s="69">
        <f t="shared" si="554"/>
        <v>99</v>
      </c>
      <c r="M834" s="278">
        <v>4177</v>
      </c>
      <c r="N834" s="278">
        <v>3318</v>
      </c>
      <c r="O834" s="278">
        <v>1783</v>
      </c>
      <c r="P834" s="278">
        <v>754</v>
      </c>
    </row>
    <row r="835" spans="12:16" hidden="1" outlineLevel="1">
      <c r="L835" s="69">
        <f t="shared" si="554"/>
        <v>100</v>
      </c>
      <c r="M835" s="278">
        <v>28532</v>
      </c>
      <c r="N835" s="278">
        <v>4425</v>
      </c>
      <c r="O835" s="278">
        <v>14387</v>
      </c>
      <c r="P835" s="278">
        <v>1587</v>
      </c>
    </row>
    <row r="836" spans="12:16" hidden="1" outlineLevel="1">
      <c r="L836" s="69">
        <f t="shared" si="554"/>
        <v>101</v>
      </c>
      <c r="M836" s="278">
        <v>11829</v>
      </c>
      <c r="N836" s="278">
        <v>1191</v>
      </c>
      <c r="O836" s="278">
        <v>6310</v>
      </c>
      <c r="P836" s="278">
        <v>441</v>
      </c>
    </row>
    <row r="837" spans="12:16" hidden="1" outlineLevel="1">
      <c r="L837" s="69">
        <f t="shared" si="554"/>
        <v>102</v>
      </c>
      <c r="M837" s="278">
        <v>18740</v>
      </c>
      <c r="N837" s="278">
        <v>2880</v>
      </c>
      <c r="O837" s="278">
        <v>12423</v>
      </c>
      <c r="P837" s="278">
        <v>1334</v>
      </c>
    </row>
    <row r="838" spans="12:16" hidden="1" outlineLevel="1">
      <c r="L838" s="69">
        <f t="shared" si="554"/>
        <v>103</v>
      </c>
      <c r="M838" s="278">
        <v>8953</v>
      </c>
      <c r="N838" s="278">
        <v>438</v>
      </c>
      <c r="O838" s="278">
        <v>6039</v>
      </c>
      <c r="P838" s="278">
        <v>188</v>
      </c>
    </row>
    <row r="839" spans="12:16" hidden="1" outlineLevel="1">
      <c r="L839" s="69">
        <f t="shared" si="554"/>
        <v>104</v>
      </c>
      <c r="M839" s="278">
        <v>6696</v>
      </c>
      <c r="N839" s="278">
        <v>3518</v>
      </c>
      <c r="O839" s="278">
        <v>3461</v>
      </c>
      <c r="P839" s="278">
        <v>667</v>
      </c>
    </row>
    <row r="840" spans="12:16" hidden="1" outlineLevel="1">
      <c r="L840" s="69">
        <f t="shared" si="554"/>
        <v>105</v>
      </c>
      <c r="M840" s="278">
        <v>9131</v>
      </c>
      <c r="N840" s="278">
        <v>5113</v>
      </c>
      <c r="O840" s="278">
        <v>5204</v>
      </c>
      <c r="P840" s="278">
        <v>631</v>
      </c>
    </row>
    <row r="841" spans="12:16" hidden="1" outlineLevel="1">
      <c r="L841" s="69">
        <f t="shared" si="554"/>
        <v>106</v>
      </c>
      <c r="M841" s="278">
        <v>10523</v>
      </c>
      <c r="N841" s="278">
        <v>2413</v>
      </c>
      <c r="O841" s="278">
        <v>4445</v>
      </c>
      <c r="P841" s="278">
        <v>368</v>
      </c>
    </row>
    <row r="842" spans="12:16" hidden="1" outlineLevel="1">
      <c r="L842" s="69">
        <f t="shared" si="554"/>
        <v>107</v>
      </c>
      <c r="M842" s="278">
        <v>8159</v>
      </c>
      <c r="N842" s="278">
        <v>4318</v>
      </c>
      <c r="O842" s="278">
        <v>3992</v>
      </c>
      <c r="P842" s="278">
        <v>824</v>
      </c>
    </row>
    <row r="843" spans="12:16" hidden="1" outlineLevel="1">
      <c r="L843" s="69">
        <f t="shared" si="554"/>
        <v>108</v>
      </c>
      <c r="M843" s="278">
        <v>7087</v>
      </c>
      <c r="N843" s="278">
        <v>5145</v>
      </c>
      <c r="O843" s="278">
        <v>4381</v>
      </c>
      <c r="P843" s="278">
        <v>966</v>
      </c>
    </row>
    <row r="844" spans="12:16" hidden="1" outlineLevel="1">
      <c r="L844" s="69">
        <f t="shared" si="554"/>
        <v>109</v>
      </c>
      <c r="M844" s="278">
        <v>7430</v>
      </c>
      <c r="N844" s="278">
        <v>1991</v>
      </c>
      <c r="O844" s="278">
        <v>4509</v>
      </c>
      <c r="P844" s="278">
        <v>1371</v>
      </c>
    </row>
    <row r="845" spans="12:16" hidden="1" outlineLevel="1">
      <c r="L845" s="69">
        <f t="shared" si="554"/>
        <v>110</v>
      </c>
      <c r="M845" s="278">
        <v>11866</v>
      </c>
      <c r="N845" s="278">
        <v>5265</v>
      </c>
      <c r="O845" s="278">
        <v>7955</v>
      </c>
      <c r="P845" s="278">
        <v>658</v>
      </c>
    </row>
    <row r="846" spans="12:16" hidden="1" outlineLevel="1">
      <c r="L846" s="69">
        <f t="shared" si="554"/>
        <v>111</v>
      </c>
      <c r="M846" s="278">
        <v>3438</v>
      </c>
      <c r="N846" s="278">
        <v>1806</v>
      </c>
      <c r="O846" s="278">
        <v>1524</v>
      </c>
      <c r="P846" s="278">
        <v>367</v>
      </c>
    </row>
    <row r="847" spans="12:16" hidden="1" outlineLevel="1">
      <c r="L847" s="69">
        <f t="shared" si="554"/>
        <v>112</v>
      </c>
      <c r="M847" s="278">
        <v>10425</v>
      </c>
      <c r="N847" s="278">
        <v>13486</v>
      </c>
      <c r="O847" s="278">
        <v>4991</v>
      </c>
      <c r="P847" s="278">
        <v>1604</v>
      </c>
    </row>
    <row r="848" spans="12:16" hidden="1" outlineLevel="1">
      <c r="L848" s="69">
        <f t="shared" si="554"/>
        <v>113</v>
      </c>
      <c r="M848" s="278">
        <v>19697</v>
      </c>
      <c r="N848" s="278">
        <v>14652</v>
      </c>
      <c r="O848" s="278">
        <v>14041</v>
      </c>
      <c r="P848" s="278">
        <v>11633</v>
      </c>
    </row>
    <row r="849" spans="12:16" hidden="1" outlineLevel="1">
      <c r="L849" s="69">
        <f t="shared" si="554"/>
        <v>114</v>
      </c>
      <c r="M849" s="278">
        <v>1132762</v>
      </c>
      <c r="N849" s="278">
        <v>12950</v>
      </c>
      <c r="O849" s="278">
        <v>800696</v>
      </c>
      <c r="P849" s="278">
        <v>10657</v>
      </c>
    </row>
    <row r="850" spans="12:16" hidden="1" outlineLevel="1">
      <c r="L850" s="69">
        <f t="shared" si="554"/>
        <v>115</v>
      </c>
      <c r="M850" s="278">
        <v>56300</v>
      </c>
      <c r="N850" s="278">
        <v>3500</v>
      </c>
      <c r="O850" s="278">
        <v>50143</v>
      </c>
      <c r="P850" s="278">
        <v>1261</v>
      </c>
    </row>
    <row r="851" spans="12:16" hidden="1" outlineLevel="1">
      <c r="L851" s="69">
        <f t="shared" si="554"/>
        <v>116</v>
      </c>
      <c r="M851" s="278">
        <v>30926</v>
      </c>
      <c r="N851" s="278">
        <v>827</v>
      </c>
      <c r="O851" s="278">
        <v>17747</v>
      </c>
      <c r="P851" s="278">
        <v>82</v>
      </c>
    </row>
    <row r="852" spans="12:16" hidden="1" outlineLevel="1">
      <c r="L852" s="69">
        <f t="shared" si="554"/>
        <v>117</v>
      </c>
      <c r="M852" s="278">
        <v>26964</v>
      </c>
      <c r="N852" s="278">
        <v>2269</v>
      </c>
      <c r="O852" s="278">
        <v>16073</v>
      </c>
      <c r="P852" s="278">
        <v>413</v>
      </c>
    </row>
    <row r="853" spans="12:16" hidden="1" outlineLevel="1">
      <c r="L853" s="69">
        <f t="shared" si="554"/>
        <v>118</v>
      </c>
      <c r="M853" s="278">
        <v>20930</v>
      </c>
      <c r="N853" s="278">
        <v>1679</v>
      </c>
      <c r="O853" s="278">
        <v>12030</v>
      </c>
      <c r="P853" s="278">
        <v>111</v>
      </c>
    </row>
    <row r="854" spans="12:16" hidden="1" outlineLevel="1">
      <c r="L854" s="69">
        <f t="shared" si="554"/>
        <v>119</v>
      </c>
      <c r="M854" s="278">
        <v>19719</v>
      </c>
      <c r="N854" s="278">
        <v>2354</v>
      </c>
      <c r="O854" s="278">
        <v>13402</v>
      </c>
      <c r="P854" s="278">
        <v>198</v>
      </c>
    </row>
    <row r="855" spans="12:16" hidden="1" outlineLevel="1">
      <c r="L855" s="69">
        <f t="shared" si="554"/>
        <v>120</v>
      </c>
      <c r="M855" s="278">
        <v>11546</v>
      </c>
      <c r="N855" s="278">
        <v>1679</v>
      </c>
      <c r="O855" s="278">
        <v>8049</v>
      </c>
      <c r="P855" s="278">
        <v>222</v>
      </c>
    </row>
    <row r="856" spans="12:16" hidden="1" outlineLevel="1">
      <c r="L856" s="69">
        <f t="shared" si="554"/>
        <v>121</v>
      </c>
      <c r="M856" s="278">
        <v>20953</v>
      </c>
      <c r="N856" s="278">
        <v>4165</v>
      </c>
      <c r="O856" s="278">
        <v>12843</v>
      </c>
      <c r="P856" s="278">
        <v>1344</v>
      </c>
    </row>
    <row r="857" spans="12:16" hidden="1" outlineLevel="1">
      <c r="L857" s="69">
        <f t="shared" si="554"/>
        <v>122</v>
      </c>
      <c r="M857" s="278">
        <v>12200</v>
      </c>
      <c r="N857" s="278">
        <v>788</v>
      </c>
      <c r="O857" s="278">
        <v>6055</v>
      </c>
      <c r="P857" s="278">
        <v>22</v>
      </c>
    </row>
    <row r="858" spans="12:16" hidden="1" outlineLevel="1">
      <c r="L858" s="69">
        <f t="shared" si="554"/>
        <v>123</v>
      </c>
      <c r="M858" s="278">
        <v>9611</v>
      </c>
      <c r="N858" s="278">
        <v>2241</v>
      </c>
      <c r="O858" s="278">
        <v>5160</v>
      </c>
      <c r="P858" s="278">
        <v>217</v>
      </c>
    </row>
    <row r="859" spans="12:16" hidden="1" outlineLevel="1">
      <c r="L859" s="69">
        <f t="shared" si="554"/>
        <v>124</v>
      </c>
      <c r="M859" s="278">
        <v>8860</v>
      </c>
      <c r="N859" s="278">
        <v>5223</v>
      </c>
      <c r="O859" s="278">
        <v>4470</v>
      </c>
      <c r="P859" s="278">
        <v>374</v>
      </c>
    </row>
    <row r="860" spans="12:16" hidden="1" outlineLevel="1">
      <c r="L860" s="69">
        <f t="shared" si="554"/>
        <v>125</v>
      </c>
      <c r="M860" s="278">
        <v>11592</v>
      </c>
      <c r="N860" s="278">
        <v>1418</v>
      </c>
      <c r="O860" s="278">
        <v>6345</v>
      </c>
      <c r="P860" s="278">
        <v>354</v>
      </c>
    </row>
    <row r="861" spans="12:16" hidden="1" outlineLevel="1">
      <c r="L861" s="69">
        <f t="shared" si="554"/>
        <v>126</v>
      </c>
      <c r="M861" s="278">
        <v>10081</v>
      </c>
      <c r="N861" s="278">
        <v>4640</v>
      </c>
      <c r="O861" s="278">
        <v>4670</v>
      </c>
      <c r="P861" s="278">
        <v>680</v>
      </c>
    </row>
    <row r="862" spans="12:16" hidden="1" outlineLevel="1">
      <c r="L862" s="69">
        <f t="shared" si="554"/>
        <v>127</v>
      </c>
      <c r="M862" s="278">
        <v>11307</v>
      </c>
      <c r="N862" s="278">
        <v>4605</v>
      </c>
      <c r="O862" s="278">
        <v>5526</v>
      </c>
      <c r="P862" s="278">
        <v>715</v>
      </c>
    </row>
    <row r="863" spans="12:16" hidden="1" outlineLevel="1">
      <c r="L863" s="69">
        <f t="shared" si="554"/>
        <v>128</v>
      </c>
      <c r="M863" s="278">
        <v>6709</v>
      </c>
      <c r="N863" s="278">
        <v>10</v>
      </c>
      <c r="O863" s="278">
        <v>3302</v>
      </c>
      <c r="P863" s="278">
        <v>2</v>
      </c>
    </row>
    <row r="864" spans="12:16" hidden="1" outlineLevel="1">
      <c r="L864" s="69">
        <f t="shared" si="554"/>
        <v>129</v>
      </c>
      <c r="M864" s="278">
        <v>5849</v>
      </c>
      <c r="N864" s="278">
        <v>1985</v>
      </c>
      <c r="O864" s="278">
        <v>3570</v>
      </c>
      <c r="P864" s="278">
        <v>533</v>
      </c>
    </row>
    <row r="865" spans="12:16" hidden="1" outlineLevel="1">
      <c r="L865" s="69">
        <f t="shared" si="554"/>
        <v>130</v>
      </c>
      <c r="M865" s="278">
        <v>10825</v>
      </c>
      <c r="N865" s="278">
        <v>3181</v>
      </c>
      <c r="O865" s="278">
        <v>5198</v>
      </c>
      <c r="P865" s="278">
        <v>553</v>
      </c>
    </row>
    <row r="866" spans="12:16" hidden="1" outlineLevel="1">
      <c r="L866" s="69">
        <f t="shared" ref="L866:L929" si="555">L865+1</f>
        <v>131</v>
      </c>
      <c r="M866" s="278">
        <v>9231</v>
      </c>
      <c r="N866" s="278">
        <v>693</v>
      </c>
      <c r="O866" s="278">
        <v>4259</v>
      </c>
      <c r="P866" s="278">
        <v>164</v>
      </c>
    </row>
    <row r="867" spans="12:16" hidden="1" outlineLevel="1">
      <c r="L867" s="69">
        <f t="shared" si="555"/>
        <v>132</v>
      </c>
      <c r="M867" s="278">
        <v>5297</v>
      </c>
      <c r="N867" s="278">
        <v>331</v>
      </c>
      <c r="O867" s="278">
        <v>2423</v>
      </c>
      <c r="P867" s="278">
        <v>67</v>
      </c>
    </row>
    <row r="868" spans="12:16" hidden="1" outlineLevel="1">
      <c r="L868" s="69">
        <f t="shared" si="555"/>
        <v>133</v>
      </c>
      <c r="M868" s="278">
        <v>6232</v>
      </c>
      <c r="N868" s="278">
        <v>916</v>
      </c>
      <c r="O868" s="278">
        <v>3445</v>
      </c>
      <c r="P868" s="278">
        <v>120</v>
      </c>
    </row>
    <row r="869" spans="12:16" hidden="1" outlineLevel="1">
      <c r="L869" s="69">
        <f t="shared" si="555"/>
        <v>134</v>
      </c>
      <c r="M869" s="278">
        <v>8555</v>
      </c>
      <c r="N869" s="278">
        <v>614</v>
      </c>
      <c r="O869" s="278">
        <v>3975</v>
      </c>
      <c r="P869" s="278">
        <v>109</v>
      </c>
    </row>
    <row r="870" spans="12:16" hidden="1" outlineLevel="1">
      <c r="L870" s="69">
        <f t="shared" si="555"/>
        <v>135</v>
      </c>
      <c r="M870" s="278">
        <v>9411</v>
      </c>
      <c r="N870" s="278">
        <v>918</v>
      </c>
      <c r="O870" s="278">
        <v>4951</v>
      </c>
      <c r="P870" s="278">
        <v>108</v>
      </c>
    </row>
    <row r="871" spans="12:16" hidden="1" outlineLevel="1">
      <c r="L871" s="69">
        <f t="shared" si="555"/>
        <v>136</v>
      </c>
      <c r="M871" s="278">
        <v>5854</v>
      </c>
      <c r="N871" s="278">
        <v>2550</v>
      </c>
      <c r="O871" s="278">
        <v>2557</v>
      </c>
      <c r="P871" s="278">
        <v>272</v>
      </c>
    </row>
    <row r="872" spans="12:16" hidden="1" outlineLevel="1">
      <c r="L872" s="69">
        <f t="shared" si="555"/>
        <v>137</v>
      </c>
      <c r="M872" s="278">
        <v>9193</v>
      </c>
      <c r="N872" s="278">
        <v>1512</v>
      </c>
      <c r="O872" s="278">
        <v>3927</v>
      </c>
      <c r="P872" s="278">
        <v>137</v>
      </c>
    </row>
    <row r="873" spans="12:16" hidden="1" outlineLevel="1">
      <c r="L873" s="69">
        <f t="shared" si="555"/>
        <v>138</v>
      </c>
      <c r="M873" s="278">
        <v>6677</v>
      </c>
      <c r="N873" s="278">
        <v>1457</v>
      </c>
      <c r="O873" s="278">
        <v>2586</v>
      </c>
      <c r="P873" s="278">
        <v>166</v>
      </c>
    </row>
    <row r="874" spans="12:16" hidden="1" outlineLevel="1">
      <c r="L874" s="69">
        <f t="shared" si="555"/>
        <v>139</v>
      </c>
      <c r="M874" s="278">
        <v>3850</v>
      </c>
      <c r="N874" s="278">
        <v>507</v>
      </c>
      <c r="O874" s="278">
        <v>1489</v>
      </c>
      <c r="P874" s="278">
        <v>39</v>
      </c>
    </row>
    <row r="875" spans="12:16" hidden="1" outlineLevel="1">
      <c r="L875" s="69">
        <f t="shared" si="555"/>
        <v>140</v>
      </c>
      <c r="M875" s="278">
        <v>7944</v>
      </c>
      <c r="N875" s="278">
        <v>1474</v>
      </c>
      <c r="O875" s="278">
        <v>4447</v>
      </c>
      <c r="P875" s="278">
        <v>114</v>
      </c>
    </row>
    <row r="876" spans="12:16" hidden="1" outlineLevel="1">
      <c r="L876" s="69">
        <f t="shared" si="555"/>
        <v>141</v>
      </c>
      <c r="M876" s="278">
        <v>6026</v>
      </c>
      <c r="N876" s="278">
        <v>3913</v>
      </c>
      <c r="O876" s="278">
        <v>2355</v>
      </c>
      <c r="P876" s="278">
        <v>689</v>
      </c>
    </row>
    <row r="877" spans="12:16" hidden="1" outlineLevel="1">
      <c r="L877" s="69">
        <f t="shared" si="555"/>
        <v>142</v>
      </c>
      <c r="M877" s="278">
        <v>11573</v>
      </c>
      <c r="N877" s="278">
        <v>3135</v>
      </c>
      <c r="O877" s="278">
        <v>5829</v>
      </c>
      <c r="P877" s="278">
        <v>268</v>
      </c>
    </row>
    <row r="878" spans="12:16" hidden="1" outlineLevel="1">
      <c r="L878" s="69">
        <f t="shared" si="555"/>
        <v>143</v>
      </c>
      <c r="M878" s="278">
        <v>7225</v>
      </c>
      <c r="N878" s="278">
        <v>2564</v>
      </c>
      <c r="O878" s="278">
        <v>4643</v>
      </c>
      <c r="P878" s="278">
        <v>835</v>
      </c>
    </row>
    <row r="879" spans="12:16" hidden="1" outlineLevel="1">
      <c r="L879" s="69">
        <f t="shared" si="555"/>
        <v>144</v>
      </c>
      <c r="M879" s="278">
        <v>3376</v>
      </c>
      <c r="N879" s="278">
        <v>1874</v>
      </c>
      <c r="O879" s="278">
        <v>1467</v>
      </c>
      <c r="P879" s="278">
        <v>449</v>
      </c>
    </row>
    <row r="880" spans="12:16" hidden="1" outlineLevel="1">
      <c r="L880" s="69">
        <f t="shared" si="555"/>
        <v>145</v>
      </c>
      <c r="M880" s="278">
        <v>4054</v>
      </c>
      <c r="N880" s="278">
        <v>2336</v>
      </c>
      <c r="O880" s="278">
        <v>2422</v>
      </c>
      <c r="P880" s="278">
        <v>339</v>
      </c>
    </row>
    <row r="881" spans="12:16" hidden="1" outlineLevel="1">
      <c r="L881" s="69">
        <f t="shared" si="555"/>
        <v>146</v>
      </c>
      <c r="M881" s="278">
        <v>6183</v>
      </c>
      <c r="N881" s="278">
        <v>2587</v>
      </c>
      <c r="O881" s="278">
        <v>2939</v>
      </c>
      <c r="P881" s="278">
        <v>152</v>
      </c>
    </row>
    <row r="882" spans="12:16" hidden="1" outlineLevel="1">
      <c r="L882" s="69">
        <f t="shared" si="555"/>
        <v>147</v>
      </c>
      <c r="M882" s="278">
        <v>7179</v>
      </c>
      <c r="N882" s="278">
        <v>1998</v>
      </c>
      <c r="O882" s="278">
        <v>2511</v>
      </c>
      <c r="P882" s="278">
        <v>176</v>
      </c>
    </row>
    <row r="883" spans="12:16" hidden="1" outlineLevel="1">
      <c r="L883" s="69">
        <f t="shared" si="555"/>
        <v>148</v>
      </c>
      <c r="M883" s="278">
        <v>4144</v>
      </c>
      <c r="N883" s="278">
        <v>1043</v>
      </c>
      <c r="O883" s="278">
        <v>1614</v>
      </c>
      <c r="P883" s="278">
        <v>112</v>
      </c>
    </row>
    <row r="884" spans="12:16" hidden="1" outlineLevel="1">
      <c r="L884" s="69">
        <f t="shared" si="555"/>
        <v>149</v>
      </c>
      <c r="M884" s="278">
        <v>4871</v>
      </c>
      <c r="N884" s="278">
        <v>1945</v>
      </c>
      <c r="O884" s="278">
        <v>1839</v>
      </c>
      <c r="P884" s="278">
        <v>353</v>
      </c>
    </row>
    <row r="885" spans="12:16" hidden="1" outlineLevel="1">
      <c r="L885" s="69">
        <f t="shared" si="555"/>
        <v>150</v>
      </c>
      <c r="M885" s="278">
        <v>2477</v>
      </c>
      <c r="N885" s="278">
        <v>1460</v>
      </c>
      <c r="O885" s="278">
        <v>1258</v>
      </c>
      <c r="P885" s="278">
        <v>370</v>
      </c>
    </row>
    <row r="886" spans="12:16" hidden="1" outlineLevel="1">
      <c r="L886" s="69">
        <f t="shared" si="555"/>
        <v>151</v>
      </c>
      <c r="M886" s="278">
        <v>1882</v>
      </c>
      <c r="N886" s="278">
        <v>1324</v>
      </c>
      <c r="O886" s="278">
        <v>545</v>
      </c>
      <c r="P886" s="278">
        <v>153</v>
      </c>
    </row>
    <row r="887" spans="12:16" hidden="1" outlineLevel="1">
      <c r="L887" s="69">
        <f t="shared" si="555"/>
        <v>152</v>
      </c>
      <c r="M887" s="278">
        <v>4708</v>
      </c>
      <c r="N887" s="278">
        <v>3465</v>
      </c>
      <c r="O887" s="278">
        <v>1965</v>
      </c>
      <c r="P887" s="278">
        <v>477</v>
      </c>
    </row>
    <row r="888" spans="12:16" hidden="1" outlineLevel="1">
      <c r="L888" s="69">
        <f t="shared" si="555"/>
        <v>153</v>
      </c>
      <c r="M888" s="278">
        <v>4896</v>
      </c>
      <c r="N888" s="278">
        <v>2167</v>
      </c>
      <c r="O888" s="278">
        <v>1581</v>
      </c>
      <c r="P888" s="278">
        <v>332</v>
      </c>
    </row>
    <row r="889" spans="12:16" hidden="1" outlineLevel="1">
      <c r="L889" s="69">
        <f t="shared" si="555"/>
        <v>154</v>
      </c>
      <c r="M889" s="278">
        <v>63634</v>
      </c>
      <c r="N889" s="278">
        <v>4150</v>
      </c>
      <c r="O889" s="278">
        <v>53801</v>
      </c>
      <c r="P889" s="278">
        <v>2076</v>
      </c>
    </row>
    <row r="890" spans="12:16" hidden="1" outlineLevel="1">
      <c r="L890" s="69">
        <f t="shared" si="555"/>
        <v>155</v>
      </c>
      <c r="M890" s="278">
        <v>18304</v>
      </c>
      <c r="N890" s="278">
        <v>1380</v>
      </c>
      <c r="O890" s="278">
        <v>9879</v>
      </c>
      <c r="P890" s="278">
        <v>586</v>
      </c>
    </row>
    <row r="891" spans="12:16" hidden="1" outlineLevel="1">
      <c r="L891" s="69">
        <f t="shared" si="555"/>
        <v>156</v>
      </c>
      <c r="M891" s="278">
        <v>12688</v>
      </c>
      <c r="N891" s="278">
        <v>5056</v>
      </c>
      <c r="O891" s="278">
        <v>5996</v>
      </c>
      <c r="P891" s="278">
        <v>1005</v>
      </c>
    </row>
    <row r="892" spans="12:16" hidden="1" outlineLevel="1">
      <c r="L892" s="69">
        <f t="shared" si="555"/>
        <v>157</v>
      </c>
      <c r="M892" s="278">
        <v>652</v>
      </c>
      <c r="N892" s="278">
        <v>771</v>
      </c>
      <c r="O892" s="278">
        <v>79</v>
      </c>
      <c r="P892" s="278">
        <v>77</v>
      </c>
    </row>
    <row r="893" spans="12:16" hidden="1" outlineLevel="1">
      <c r="L893" s="69">
        <f t="shared" si="555"/>
        <v>158</v>
      </c>
      <c r="M893" s="278">
        <v>216786</v>
      </c>
      <c r="N893" s="278">
        <v>5435</v>
      </c>
      <c r="O893" s="278">
        <v>104845</v>
      </c>
      <c r="P893" s="278">
        <v>1418</v>
      </c>
    </row>
    <row r="894" spans="12:16" hidden="1" outlineLevel="1">
      <c r="L894" s="69">
        <f t="shared" si="555"/>
        <v>159</v>
      </c>
      <c r="M894" s="278">
        <v>28916</v>
      </c>
      <c r="N894" s="278">
        <v>13319</v>
      </c>
      <c r="O894" s="278">
        <v>12687</v>
      </c>
      <c r="P894" s="278">
        <v>2331</v>
      </c>
    </row>
    <row r="895" spans="12:16" hidden="1" outlineLevel="1">
      <c r="L895" s="69">
        <f t="shared" si="555"/>
        <v>160</v>
      </c>
      <c r="M895" s="278">
        <v>25348</v>
      </c>
      <c r="N895" s="278">
        <v>7373</v>
      </c>
      <c r="O895" s="278">
        <v>12668</v>
      </c>
      <c r="P895" s="278">
        <v>2350</v>
      </c>
    </row>
    <row r="896" spans="12:16" hidden="1" outlineLevel="1">
      <c r="L896" s="69">
        <f t="shared" si="555"/>
        <v>161</v>
      </c>
      <c r="M896" s="278">
        <v>70206</v>
      </c>
      <c r="N896" s="278">
        <v>1267</v>
      </c>
      <c r="O896" s="278">
        <v>43701</v>
      </c>
      <c r="P896" s="278">
        <v>679</v>
      </c>
    </row>
    <row r="897" spans="12:16" hidden="1" outlineLevel="1">
      <c r="L897" s="69">
        <f t="shared" si="555"/>
        <v>162</v>
      </c>
      <c r="M897" s="278">
        <v>160096</v>
      </c>
      <c r="N897" s="278">
        <v>5344</v>
      </c>
      <c r="O897" s="278">
        <v>119112</v>
      </c>
      <c r="P897" s="278">
        <v>1630</v>
      </c>
    </row>
    <row r="898" spans="12:16" hidden="1" outlineLevel="1">
      <c r="L898" s="69">
        <f t="shared" si="555"/>
        <v>163</v>
      </c>
      <c r="M898" s="278">
        <v>2182</v>
      </c>
      <c r="N898" s="278">
        <v>462</v>
      </c>
      <c r="O898" s="278">
        <v>921</v>
      </c>
      <c r="P898" s="278">
        <v>149</v>
      </c>
    </row>
    <row r="899" spans="12:16" hidden="1" outlineLevel="1">
      <c r="L899" s="69">
        <f t="shared" si="555"/>
        <v>164</v>
      </c>
      <c r="M899" s="278">
        <v>16439</v>
      </c>
      <c r="N899" s="278">
        <v>1215</v>
      </c>
      <c r="O899" s="278">
        <v>10067</v>
      </c>
      <c r="P899" s="278">
        <v>749</v>
      </c>
    </row>
    <row r="900" spans="12:16" hidden="1" outlineLevel="1">
      <c r="L900" s="69">
        <f t="shared" si="555"/>
        <v>165</v>
      </c>
      <c r="M900" s="278">
        <v>17310</v>
      </c>
      <c r="N900" s="278">
        <v>958</v>
      </c>
      <c r="O900" s="278">
        <v>9815</v>
      </c>
      <c r="P900" s="278">
        <v>427</v>
      </c>
    </row>
    <row r="901" spans="12:16" hidden="1" outlineLevel="1">
      <c r="L901" s="69">
        <f t="shared" si="555"/>
        <v>166</v>
      </c>
      <c r="M901" s="278">
        <v>6940</v>
      </c>
      <c r="N901" s="278">
        <v>1993</v>
      </c>
      <c r="O901" s="278">
        <v>4159</v>
      </c>
      <c r="P901" s="278">
        <v>435</v>
      </c>
    </row>
    <row r="902" spans="12:16" hidden="1" outlineLevel="1">
      <c r="L902" s="69">
        <f t="shared" si="555"/>
        <v>167</v>
      </c>
      <c r="M902" s="278">
        <v>24385</v>
      </c>
      <c r="N902" s="278">
        <v>7698</v>
      </c>
      <c r="O902" s="278">
        <v>11687</v>
      </c>
      <c r="P902" s="278">
        <v>2627</v>
      </c>
    </row>
    <row r="903" spans="12:16" hidden="1" outlineLevel="1">
      <c r="L903" s="69">
        <f t="shared" si="555"/>
        <v>168</v>
      </c>
      <c r="M903" s="278">
        <v>3549</v>
      </c>
      <c r="N903" s="278">
        <v>815</v>
      </c>
      <c r="O903" s="278">
        <v>2507</v>
      </c>
      <c r="P903" s="278">
        <v>359</v>
      </c>
    </row>
    <row r="904" spans="12:16" hidden="1" outlineLevel="1">
      <c r="L904" s="69">
        <f t="shared" si="555"/>
        <v>169</v>
      </c>
      <c r="M904" s="278">
        <v>7357</v>
      </c>
      <c r="N904" s="278">
        <v>2002</v>
      </c>
      <c r="O904" s="278">
        <v>3927</v>
      </c>
      <c r="P904" s="278">
        <v>530</v>
      </c>
    </row>
    <row r="905" spans="12:16" hidden="1" outlineLevel="1">
      <c r="L905" s="69">
        <f t="shared" si="555"/>
        <v>170</v>
      </c>
      <c r="M905" s="278">
        <v>3229</v>
      </c>
      <c r="N905" s="278">
        <v>1551</v>
      </c>
      <c r="O905" s="278">
        <v>1824</v>
      </c>
      <c r="P905" s="278">
        <v>372</v>
      </c>
    </row>
    <row r="906" spans="12:16" hidden="1" outlineLevel="1">
      <c r="L906" s="69">
        <f t="shared" si="555"/>
        <v>171</v>
      </c>
      <c r="M906" s="278">
        <v>20469</v>
      </c>
      <c r="N906" s="278">
        <v>2294</v>
      </c>
      <c r="O906" s="278">
        <v>10664</v>
      </c>
      <c r="P906" s="278">
        <v>842</v>
      </c>
    </row>
    <row r="907" spans="12:16" hidden="1" outlineLevel="1">
      <c r="L907" s="69">
        <f t="shared" si="555"/>
        <v>172</v>
      </c>
      <c r="M907" s="278">
        <v>1181</v>
      </c>
      <c r="N907" s="278">
        <v>1672</v>
      </c>
      <c r="O907" s="278">
        <v>587</v>
      </c>
      <c r="P907" s="278">
        <v>319</v>
      </c>
    </row>
    <row r="908" spans="12:16" hidden="1" outlineLevel="1">
      <c r="L908" s="69">
        <f t="shared" si="555"/>
        <v>173</v>
      </c>
      <c r="M908" s="278">
        <v>4460</v>
      </c>
      <c r="N908" s="278">
        <v>1117</v>
      </c>
      <c r="O908" s="278">
        <v>2279</v>
      </c>
      <c r="P908" s="278">
        <v>294</v>
      </c>
    </row>
    <row r="909" spans="12:16" hidden="1" outlineLevel="1">
      <c r="L909" s="69">
        <f t="shared" si="555"/>
        <v>174</v>
      </c>
      <c r="M909" s="278">
        <v>1712</v>
      </c>
      <c r="N909" s="278">
        <v>2570</v>
      </c>
      <c r="O909" s="278">
        <v>834</v>
      </c>
      <c r="P909" s="278">
        <v>467</v>
      </c>
    </row>
    <row r="910" spans="12:16" hidden="1" outlineLevel="1">
      <c r="L910" s="69">
        <f t="shared" si="555"/>
        <v>175</v>
      </c>
      <c r="M910" s="278">
        <v>4147</v>
      </c>
      <c r="N910" s="278">
        <v>7074</v>
      </c>
      <c r="O910" s="278">
        <v>1398</v>
      </c>
      <c r="P910" s="278">
        <v>1066</v>
      </c>
    </row>
    <row r="911" spans="12:16" hidden="1" outlineLevel="1">
      <c r="L911" s="69">
        <f t="shared" si="555"/>
        <v>176</v>
      </c>
      <c r="M911" s="278">
        <v>430</v>
      </c>
      <c r="N911" s="278">
        <v>1873</v>
      </c>
      <c r="O911" s="278">
        <v>101</v>
      </c>
      <c r="P911" s="278">
        <v>314</v>
      </c>
    </row>
    <row r="912" spans="12:16" hidden="1" outlineLevel="1">
      <c r="L912" s="69">
        <f t="shared" si="555"/>
        <v>177</v>
      </c>
      <c r="M912" s="278">
        <v>203439</v>
      </c>
      <c r="N912" s="278">
        <v>2572</v>
      </c>
      <c r="O912" s="278">
        <v>133670</v>
      </c>
      <c r="P912" s="278">
        <v>648</v>
      </c>
    </row>
    <row r="913" spans="12:16" hidden="1" outlineLevel="1">
      <c r="L913" s="69">
        <f t="shared" si="555"/>
        <v>178</v>
      </c>
      <c r="M913" s="278">
        <v>161876</v>
      </c>
      <c r="N913" s="278">
        <v>9781</v>
      </c>
      <c r="O913" s="278">
        <v>118286</v>
      </c>
      <c r="P913" s="278">
        <v>5267</v>
      </c>
    </row>
    <row r="914" spans="12:16" hidden="1" outlineLevel="1">
      <c r="L914" s="69">
        <f t="shared" si="555"/>
        <v>179</v>
      </c>
      <c r="M914" s="278">
        <v>49530</v>
      </c>
      <c r="N914" s="278">
        <v>1334</v>
      </c>
      <c r="O914" s="278">
        <v>30488</v>
      </c>
      <c r="P914" s="278">
        <v>178</v>
      </c>
    </row>
    <row r="915" spans="12:16" hidden="1" outlineLevel="1">
      <c r="L915" s="69">
        <f t="shared" si="555"/>
        <v>180</v>
      </c>
      <c r="M915" s="278">
        <v>45818</v>
      </c>
      <c r="N915" s="278">
        <v>2960</v>
      </c>
      <c r="O915" s="278">
        <v>22897</v>
      </c>
      <c r="P915" s="278">
        <v>626</v>
      </c>
    </row>
    <row r="916" spans="12:16" hidden="1" outlineLevel="1">
      <c r="L916" s="69">
        <f t="shared" si="555"/>
        <v>181</v>
      </c>
      <c r="M916" s="278">
        <v>20419</v>
      </c>
      <c r="N916" s="278">
        <v>1944</v>
      </c>
      <c r="O916" s="278">
        <v>10150</v>
      </c>
      <c r="P916" s="278">
        <v>190</v>
      </c>
    </row>
    <row r="917" spans="12:16" hidden="1" outlineLevel="1">
      <c r="L917" s="69">
        <f t="shared" si="555"/>
        <v>182</v>
      </c>
      <c r="M917" s="278">
        <v>24161</v>
      </c>
      <c r="N917" s="278">
        <v>2541</v>
      </c>
      <c r="O917" s="278">
        <v>11396</v>
      </c>
      <c r="P917" s="278">
        <v>513</v>
      </c>
    </row>
    <row r="918" spans="12:16" hidden="1" outlineLevel="1">
      <c r="L918" s="69">
        <f t="shared" si="555"/>
        <v>183</v>
      </c>
      <c r="M918" s="278">
        <v>25733</v>
      </c>
      <c r="N918" s="278">
        <v>945</v>
      </c>
      <c r="O918" s="278">
        <v>20750</v>
      </c>
      <c r="P918" s="278">
        <v>269</v>
      </c>
    </row>
    <row r="919" spans="12:16" hidden="1" outlineLevel="1">
      <c r="L919" s="69">
        <f t="shared" si="555"/>
        <v>184</v>
      </c>
      <c r="M919" s="278">
        <v>15396</v>
      </c>
      <c r="N919" s="278">
        <v>3111</v>
      </c>
      <c r="O919" s="278">
        <v>7956</v>
      </c>
      <c r="P919" s="278">
        <v>326</v>
      </c>
    </row>
    <row r="920" spans="12:16" hidden="1" outlineLevel="1">
      <c r="L920" s="69">
        <f t="shared" si="555"/>
        <v>185</v>
      </c>
      <c r="M920" s="278">
        <v>15484</v>
      </c>
      <c r="N920" s="278">
        <v>759</v>
      </c>
      <c r="O920" s="278">
        <v>8216</v>
      </c>
      <c r="P920" s="278">
        <v>116</v>
      </c>
    </row>
    <row r="921" spans="12:16" hidden="1" outlineLevel="1">
      <c r="L921" s="69">
        <f t="shared" si="555"/>
        <v>186</v>
      </c>
      <c r="M921" s="278">
        <v>10980</v>
      </c>
      <c r="N921" s="278">
        <v>1896</v>
      </c>
      <c r="O921" s="278">
        <v>5022</v>
      </c>
      <c r="P921" s="278">
        <v>193</v>
      </c>
    </row>
    <row r="922" spans="12:16" hidden="1" outlineLevel="1">
      <c r="L922" s="69">
        <f t="shared" si="555"/>
        <v>187</v>
      </c>
      <c r="M922" s="278">
        <v>18948</v>
      </c>
      <c r="N922" s="278">
        <v>5227</v>
      </c>
      <c r="O922" s="278">
        <v>5796</v>
      </c>
      <c r="P922" s="278">
        <v>468</v>
      </c>
    </row>
    <row r="923" spans="12:16" hidden="1" outlineLevel="1">
      <c r="L923" s="69">
        <f t="shared" si="555"/>
        <v>188</v>
      </c>
      <c r="M923" s="278">
        <v>13337</v>
      </c>
      <c r="N923" s="278">
        <v>5190</v>
      </c>
      <c r="O923" s="278">
        <v>7085</v>
      </c>
      <c r="P923" s="278">
        <v>812</v>
      </c>
    </row>
    <row r="924" spans="12:16" hidden="1" outlineLevel="1">
      <c r="L924" s="69">
        <f t="shared" si="555"/>
        <v>189</v>
      </c>
      <c r="M924" s="278">
        <v>17503</v>
      </c>
      <c r="N924" s="278">
        <v>2692</v>
      </c>
      <c r="O924" s="278">
        <v>6401</v>
      </c>
      <c r="P924" s="278">
        <v>326</v>
      </c>
    </row>
    <row r="925" spans="12:16" hidden="1" outlineLevel="1">
      <c r="L925" s="69">
        <f t="shared" si="555"/>
        <v>190</v>
      </c>
      <c r="M925" s="278">
        <v>8430</v>
      </c>
      <c r="N925" s="278">
        <v>6846</v>
      </c>
      <c r="O925" s="278">
        <v>2789</v>
      </c>
      <c r="P925" s="278">
        <v>275</v>
      </c>
    </row>
    <row r="926" spans="12:16" hidden="1" outlineLevel="1">
      <c r="L926" s="69">
        <f t="shared" si="555"/>
        <v>191</v>
      </c>
      <c r="M926" s="278">
        <v>5916</v>
      </c>
      <c r="N926" s="278">
        <v>1594</v>
      </c>
      <c r="O926" s="278">
        <v>2157</v>
      </c>
      <c r="P926" s="278">
        <v>138</v>
      </c>
    </row>
    <row r="927" spans="12:16" hidden="1" outlineLevel="1">
      <c r="L927" s="69">
        <f t="shared" si="555"/>
        <v>192</v>
      </c>
      <c r="M927" s="278">
        <v>6053</v>
      </c>
      <c r="N927" s="278">
        <v>2346</v>
      </c>
      <c r="O927" s="278">
        <v>2447</v>
      </c>
      <c r="P927" s="278">
        <v>83</v>
      </c>
    </row>
    <row r="928" spans="12:16" hidden="1" outlineLevel="1">
      <c r="L928" s="69">
        <f t="shared" si="555"/>
        <v>193</v>
      </c>
      <c r="M928" s="278">
        <v>6697</v>
      </c>
      <c r="N928" s="278">
        <v>3154</v>
      </c>
      <c r="O928" s="278">
        <v>2295</v>
      </c>
      <c r="P928" s="278">
        <v>147</v>
      </c>
    </row>
    <row r="929" spans="12:16" hidden="1" outlineLevel="1">
      <c r="L929" s="69">
        <f t="shared" si="555"/>
        <v>194</v>
      </c>
      <c r="M929" s="278">
        <v>3998</v>
      </c>
      <c r="N929" s="278">
        <v>1835</v>
      </c>
      <c r="O929" s="278">
        <v>1961</v>
      </c>
      <c r="P929" s="278">
        <v>230</v>
      </c>
    </row>
    <row r="930" spans="12:16" hidden="1" outlineLevel="1">
      <c r="L930" s="69">
        <f t="shared" ref="L930:L993" si="556">L929+1</f>
        <v>195</v>
      </c>
      <c r="M930" s="278">
        <v>3522</v>
      </c>
      <c r="N930" s="278">
        <v>239</v>
      </c>
      <c r="O930" s="278">
        <v>1398</v>
      </c>
      <c r="P930" s="278">
        <v>6</v>
      </c>
    </row>
    <row r="931" spans="12:16" hidden="1" outlineLevel="1">
      <c r="L931" s="69">
        <f t="shared" si="556"/>
        <v>196</v>
      </c>
      <c r="M931" s="278">
        <v>5671</v>
      </c>
      <c r="N931" s="278">
        <v>2512</v>
      </c>
      <c r="O931" s="278">
        <v>1960</v>
      </c>
      <c r="P931" s="278">
        <v>194</v>
      </c>
    </row>
    <row r="932" spans="12:16" hidden="1" outlineLevel="1">
      <c r="L932" s="69">
        <f t="shared" si="556"/>
        <v>197</v>
      </c>
      <c r="M932" s="278">
        <v>6887</v>
      </c>
      <c r="N932" s="278">
        <v>3052</v>
      </c>
      <c r="O932" s="278">
        <v>2790</v>
      </c>
      <c r="P932" s="278">
        <v>169</v>
      </c>
    </row>
    <row r="933" spans="12:16" hidden="1" outlineLevel="1">
      <c r="L933" s="69">
        <f t="shared" si="556"/>
        <v>198</v>
      </c>
      <c r="M933" s="278">
        <v>6818</v>
      </c>
      <c r="N933" s="278">
        <v>4703</v>
      </c>
      <c r="O933" s="278">
        <v>2086</v>
      </c>
      <c r="P933" s="278">
        <v>454</v>
      </c>
    </row>
    <row r="934" spans="12:16" hidden="1" outlineLevel="1">
      <c r="L934" s="69">
        <f t="shared" si="556"/>
        <v>199</v>
      </c>
      <c r="M934" s="278">
        <v>8123</v>
      </c>
      <c r="N934" s="278">
        <v>2593</v>
      </c>
      <c r="O934" s="278">
        <v>3098</v>
      </c>
      <c r="P934" s="278">
        <v>208</v>
      </c>
    </row>
    <row r="935" spans="12:16" hidden="1" outlineLevel="1">
      <c r="L935" s="69">
        <f t="shared" si="556"/>
        <v>200</v>
      </c>
      <c r="M935" s="278">
        <v>3468</v>
      </c>
      <c r="N935" s="278">
        <v>469</v>
      </c>
      <c r="O935" s="278">
        <v>1264</v>
      </c>
      <c r="P935" s="278">
        <v>31</v>
      </c>
    </row>
    <row r="936" spans="12:16" hidden="1" outlineLevel="1">
      <c r="L936" s="69">
        <f t="shared" si="556"/>
        <v>201</v>
      </c>
      <c r="M936" s="278">
        <v>4504</v>
      </c>
      <c r="N936" s="278">
        <v>1517</v>
      </c>
      <c r="O936" s="278">
        <v>1788</v>
      </c>
      <c r="P936" s="278">
        <v>135</v>
      </c>
    </row>
    <row r="937" spans="12:16" hidden="1" outlineLevel="1">
      <c r="L937" s="69">
        <f t="shared" si="556"/>
        <v>202</v>
      </c>
      <c r="M937" s="278">
        <v>6810</v>
      </c>
      <c r="N937" s="278">
        <v>6777</v>
      </c>
      <c r="O937" s="278">
        <v>1698</v>
      </c>
      <c r="P937" s="278">
        <v>353</v>
      </c>
    </row>
    <row r="938" spans="12:16" hidden="1" outlineLevel="1">
      <c r="L938" s="69">
        <f t="shared" si="556"/>
        <v>203</v>
      </c>
      <c r="M938" s="278">
        <v>3273</v>
      </c>
      <c r="N938" s="278">
        <v>665</v>
      </c>
      <c r="O938" s="278">
        <v>1416</v>
      </c>
      <c r="P938" s="278">
        <v>26</v>
      </c>
    </row>
    <row r="939" spans="12:16" hidden="1" outlineLevel="1">
      <c r="L939" s="69">
        <f t="shared" si="556"/>
        <v>204</v>
      </c>
      <c r="M939" s="278">
        <v>5458</v>
      </c>
      <c r="N939" s="278">
        <v>2617</v>
      </c>
      <c r="O939" s="278">
        <v>1709</v>
      </c>
      <c r="P939" s="278">
        <v>174</v>
      </c>
    </row>
    <row r="940" spans="12:16" hidden="1" outlineLevel="1">
      <c r="L940" s="69">
        <f t="shared" si="556"/>
        <v>205</v>
      </c>
      <c r="M940" s="278">
        <v>7093</v>
      </c>
      <c r="N940" s="278">
        <v>1046</v>
      </c>
      <c r="O940" s="278">
        <v>2397</v>
      </c>
      <c r="P940" s="278">
        <v>123</v>
      </c>
    </row>
    <row r="941" spans="12:16" hidden="1" outlineLevel="1">
      <c r="L941" s="69">
        <f t="shared" si="556"/>
        <v>206</v>
      </c>
      <c r="M941" s="278">
        <v>5277</v>
      </c>
      <c r="N941" s="278">
        <v>1736</v>
      </c>
      <c r="O941" s="278">
        <v>1586</v>
      </c>
      <c r="P941" s="278">
        <v>136</v>
      </c>
    </row>
    <row r="942" spans="12:16" hidden="1" outlineLevel="1">
      <c r="L942" s="69">
        <f t="shared" si="556"/>
        <v>207</v>
      </c>
      <c r="M942" s="278">
        <v>5436</v>
      </c>
      <c r="N942" s="278">
        <v>2928</v>
      </c>
      <c r="O942" s="278">
        <v>1198</v>
      </c>
      <c r="P942" s="278">
        <v>114</v>
      </c>
    </row>
    <row r="943" spans="12:16" hidden="1" outlineLevel="1">
      <c r="L943" s="69">
        <f t="shared" si="556"/>
        <v>208</v>
      </c>
      <c r="M943" s="278">
        <v>7019</v>
      </c>
      <c r="N943" s="278">
        <v>5701</v>
      </c>
      <c r="O943" s="278">
        <v>2163</v>
      </c>
      <c r="P943" s="278">
        <v>490</v>
      </c>
    </row>
    <row r="944" spans="12:16" hidden="1" outlineLevel="1">
      <c r="L944" s="69">
        <f t="shared" si="556"/>
        <v>209</v>
      </c>
      <c r="M944" s="278">
        <v>1956</v>
      </c>
      <c r="N944" s="278">
        <v>3866</v>
      </c>
      <c r="O944" s="278">
        <v>609</v>
      </c>
      <c r="P944" s="278">
        <v>278</v>
      </c>
    </row>
    <row r="945" spans="12:16" hidden="1" outlineLevel="1">
      <c r="L945" s="69">
        <f t="shared" si="556"/>
        <v>210</v>
      </c>
      <c r="M945" s="278">
        <v>215034</v>
      </c>
      <c r="N945" s="278">
        <v>5175</v>
      </c>
      <c r="O945" s="278">
        <v>147901</v>
      </c>
      <c r="P945" s="278">
        <v>2760</v>
      </c>
    </row>
    <row r="946" spans="12:16" hidden="1" outlineLevel="1">
      <c r="L946" s="69">
        <f t="shared" si="556"/>
        <v>211</v>
      </c>
      <c r="M946" s="278">
        <v>76777</v>
      </c>
      <c r="N946" s="278">
        <v>9595</v>
      </c>
      <c r="O946" s="278">
        <v>40162</v>
      </c>
      <c r="P946" s="278">
        <v>2775</v>
      </c>
    </row>
    <row r="947" spans="12:16" hidden="1" outlineLevel="1">
      <c r="L947" s="69">
        <f t="shared" si="556"/>
        <v>212</v>
      </c>
      <c r="M947" s="278">
        <v>33957</v>
      </c>
      <c r="N947" s="278">
        <v>4470</v>
      </c>
      <c r="O947" s="278">
        <v>16000</v>
      </c>
      <c r="P947" s="278">
        <v>1082</v>
      </c>
    </row>
    <row r="948" spans="12:16" hidden="1" outlineLevel="1">
      <c r="L948" s="69">
        <f t="shared" si="556"/>
        <v>213</v>
      </c>
      <c r="M948" s="278">
        <v>7510</v>
      </c>
      <c r="N948" s="278">
        <v>3527</v>
      </c>
      <c r="O948" s="278">
        <v>4155</v>
      </c>
      <c r="P948" s="278">
        <v>1281</v>
      </c>
    </row>
    <row r="949" spans="12:16" hidden="1" outlineLevel="1">
      <c r="L949" s="69">
        <f t="shared" si="556"/>
        <v>214</v>
      </c>
      <c r="M949" s="278">
        <v>11764</v>
      </c>
      <c r="N949" s="278">
        <v>4574</v>
      </c>
      <c r="O949" s="278">
        <v>5044</v>
      </c>
      <c r="P949" s="278">
        <v>927</v>
      </c>
    </row>
    <row r="950" spans="12:16" hidden="1" outlineLevel="1">
      <c r="L950" s="69">
        <f t="shared" si="556"/>
        <v>215</v>
      </c>
      <c r="M950" s="278">
        <v>6631</v>
      </c>
      <c r="N950" s="278">
        <v>2384</v>
      </c>
      <c r="O950" s="278">
        <v>2208</v>
      </c>
      <c r="P950" s="278">
        <v>504</v>
      </c>
    </row>
    <row r="951" spans="12:16" hidden="1" outlineLevel="1">
      <c r="L951" s="69">
        <f t="shared" si="556"/>
        <v>216</v>
      </c>
      <c r="M951" s="278">
        <v>14501</v>
      </c>
      <c r="N951" s="278">
        <v>2975</v>
      </c>
      <c r="O951" s="278">
        <v>4750</v>
      </c>
      <c r="P951" s="278">
        <v>531</v>
      </c>
    </row>
    <row r="952" spans="12:16" hidden="1" outlineLevel="1">
      <c r="L952" s="69">
        <f t="shared" si="556"/>
        <v>217</v>
      </c>
      <c r="M952" s="278">
        <v>2828</v>
      </c>
      <c r="N952" s="278">
        <v>1210</v>
      </c>
      <c r="O952" s="278">
        <v>794</v>
      </c>
      <c r="P952" s="278">
        <v>296</v>
      </c>
    </row>
    <row r="953" spans="12:16" hidden="1" outlineLevel="1">
      <c r="L953" s="69">
        <f t="shared" si="556"/>
        <v>218</v>
      </c>
      <c r="M953" s="278">
        <v>95989</v>
      </c>
      <c r="N953" s="278">
        <v>5362</v>
      </c>
      <c r="O953" s="278">
        <v>77003</v>
      </c>
      <c r="P953" s="278">
        <v>1296</v>
      </c>
    </row>
    <row r="954" spans="12:16" hidden="1" outlineLevel="1">
      <c r="L954" s="69">
        <f t="shared" si="556"/>
        <v>219</v>
      </c>
      <c r="M954" s="278">
        <v>9567</v>
      </c>
      <c r="N954" s="278">
        <v>5540</v>
      </c>
      <c r="O954" s="278">
        <v>3635</v>
      </c>
      <c r="P954" s="278">
        <v>382</v>
      </c>
    </row>
    <row r="955" spans="12:16" hidden="1" outlineLevel="1">
      <c r="L955" s="69">
        <f t="shared" si="556"/>
        <v>220</v>
      </c>
      <c r="M955" s="278">
        <v>9726</v>
      </c>
      <c r="N955" s="278">
        <v>5425</v>
      </c>
      <c r="O955" s="278">
        <v>3929</v>
      </c>
      <c r="P955" s="278">
        <v>574</v>
      </c>
    </row>
    <row r="956" spans="12:16" hidden="1" outlineLevel="1">
      <c r="L956" s="69">
        <f t="shared" si="556"/>
        <v>221</v>
      </c>
      <c r="M956" s="278">
        <v>4198</v>
      </c>
      <c r="N956" s="278">
        <v>1259</v>
      </c>
      <c r="O956" s="278">
        <v>2383</v>
      </c>
      <c r="P956" s="278">
        <v>187</v>
      </c>
    </row>
    <row r="957" spans="12:16" hidden="1" outlineLevel="1">
      <c r="L957" s="69">
        <f t="shared" si="556"/>
        <v>222</v>
      </c>
      <c r="M957" s="278">
        <v>10211</v>
      </c>
      <c r="N957" s="278">
        <v>3086</v>
      </c>
      <c r="O957" s="278">
        <v>4608</v>
      </c>
      <c r="P957" s="278">
        <v>487</v>
      </c>
    </row>
    <row r="958" spans="12:16" hidden="1" outlineLevel="1">
      <c r="L958" s="69">
        <f t="shared" si="556"/>
        <v>223</v>
      </c>
      <c r="M958" s="278">
        <v>5040</v>
      </c>
      <c r="N958" s="278">
        <v>2778</v>
      </c>
      <c r="O958" s="278">
        <v>1622</v>
      </c>
      <c r="P958" s="278">
        <v>245</v>
      </c>
    </row>
    <row r="959" spans="12:16" hidden="1" outlineLevel="1">
      <c r="L959" s="69">
        <f t="shared" si="556"/>
        <v>224</v>
      </c>
      <c r="M959" s="278">
        <v>16083</v>
      </c>
      <c r="N959" s="278">
        <v>7798</v>
      </c>
      <c r="O959" s="278">
        <v>7533</v>
      </c>
      <c r="P959" s="278">
        <v>1248</v>
      </c>
    </row>
    <row r="960" spans="12:16" hidden="1" outlineLevel="1">
      <c r="L960" s="69">
        <f t="shared" si="556"/>
        <v>225</v>
      </c>
      <c r="M960" s="278">
        <v>14803</v>
      </c>
      <c r="N960" s="278">
        <v>2725</v>
      </c>
      <c r="O960" s="278">
        <v>13526</v>
      </c>
      <c r="P960" s="278">
        <v>2402</v>
      </c>
    </row>
    <row r="961" spans="12:16" hidden="1" outlineLevel="1">
      <c r="L961" s="69">
        <f t="shared" si="556"/>
        <v>226</v>
      </c>
      <c r="M961" s="278">
        <v>1071209</v>
      </c>
      <c r="N961" s="278">
        <v>1939</v>
      </c>
      <c r="O961" s="278">
        <v>774813</v>
      </c>
      <c r="P961" s="278">
        <v>890</v>
      </c>
    </row>
    <row r="962" spans="12:16" hidden="1" outlineLevel="1">
      <c r="L962" s="69">
        <f t="shared" si="556"/>
        <v>227</v>
      </c>
      <c r="M962" s="278">
        <v>12754</v>
      </c>
      <c r="N962" s="278">
        <v>653</v>
      </c>
      <c r="O962" s="278">
        <v>9194</v>
      </c>
      <c r="P962" s="278">
        <v>167</v>
      </c>
    </row>
    <row r="963" spans="12:16" hidden="1" outlineLevel="1">
      <c r="L963" s="69">
        <f t="shared" si="556"/>
        <v>228</v>
      </c>
      <c r="M963" s="278">
        <v>8778</v>
      </c>
      <c r="N963" s="278">
        <v>212</v>
      </c>
      <c r="O963" s="278">
        <v>4865</v>
      </c>
      <c r="P963" s="278">
        <v>29</v>
      </c>
    </row>
    <row r="964" spans="12:16" hidden="1" outlineLevel="1">
      <c r="L964" s="69">
        <f t="shared" si="556"/>
        <v>229</v>
      </c>
      <c r="M964" s="278">
        <v>12575</v>
      </c>
      <c r="N964" s="278">
        <v>636</v>
      </c>
      <c r="O964" s="278">
        <v>10326</v>
      </c>
      <c r="P964" s="278">
        <v>269</v>
      </c>
    </row>
    <row r="965" spans="12:16" hidden="1" outlineLevel="1">
      <c r="L965" s="69">
        <f t="shared" si="556"/>
        <v>230</v>
      </c>
      <c r="M965" s="278">
        <v>17533</v>
      </c>
      <c r="N965" s="278">
        <v>2474</v>
      </c>
      <c r="O965" s="278">
        <v>13261</v>
      </c>
      <c r="P965" s="278">
        <v>685</v>
      </c>
    </row>
    <row r="966" spans="12:16" hidden="1" outlineLevel="1">
      <c r="L966" s="69">
        <f t="shared" si="556"/>
        <v>231</v>
      </c>
      <c r="M966" s="278">
        <v>3996</v>
      </c>
      <c r="N966" s="278">
        <v>302</v>
      </c>
      <c r="O966" s="278">
        <v>1955</v>
      </c>
      <c r="P966" s="278">
        <v>121</v>
      </c>
    </row>
    <row r="967" spans="12:16" hidden="1" outlineLevel="1">
      <c r="L967" s="69">
        <f t="shared" si="556"/>
        <v>232</v>
      </c>
      <c r="M967" s="278">
        <v>1547</v>
      </c>
      <c r="N967" s="278">
        <v>1744</v>
      </c>
      <c r="O967" s="278">
        <v>906</v>
      </c>
      <c r="P967" s="278">
        <v>632</v>
      </c>
    </row>
    <row r="968" spans="12:16" hidden="1" outlineLevel="1">
      <c r="L968" s="69">
        <f t="shared" si="556"/>
        <v>233</v>
      </c>
      <c r="M968" s="278">
        <v>2846</v>
      </c>
      <c r="N968" s="278">
        <v>980</v>
      </c>
      <c r="O968" s="278">
        <v>1770</v>
      </c>
      <c r="P968" s="278">
        <v>271</v>
      </c>
    </row>
    <row r="969" spans="12:16" hidden="1" outlineLevel="1">
      <c r="L969" s="69">
        <f t="shared" si="556"/>
        <v>234</v>
      </c>
      <c r="M969" s="278">
        <v>6161</v>
      </c>
      <c r="N969" s="278">
        <v>263</v>
      </c>
      <c r="O969" s="278">
        <v>3825</v>
      </c>
      <c r="P969" s="278">
        <v>36</v>
      </c>
    </row>
    <row r="970" spans="12:16" hidden="1" outlineLevel="1">
      <c r="L970" s="69">
        <f t="shared" si="556"/>
        <v>235</v>
      </c>
      <c r="M970" s="278">
        <v>6778</v>
      </c>
      <c r="N970" s="278">
        <v>1169</v>
      </c>
      <c r="O970" s="278">
        <v>4299</v>
      </c>
      <c r="P970" s="278">
        <v>601</v>
      </c>
    </row>
    <row r="971" spans="12:16" hidden="1" outlineLevel="1">
      <c r="L971" s="69">
        <f t="shared" si="556"/>
        <v>236</v>
      </c>
      <c r="M971" s="278">
        <v>125742</v>
      </c>
      <c r="N971" s="278">
        <v>24938</v>
      </c>
      <c r="O971" s="278">
        <v>85700</v>
      </c>
      <c r="P971" s="278">
        <v>4849</v>
      </c>
    </row>
    <row r="972" spans="12:16" hidden="1" outlineLevel="1">
      <c r="L972" s="69">
        <f t="shared" si="556"/>
        <v>237</v>
      </c>
      <c r="M972" s="278">
        <v>1636</v>
      </c>
      <c r="N972" s="278">
        <v>1468</v>
      </c>
      <c r="O972" s="278">
        <v>503</v>
      </c>
      <c r="P972" s="278">
        <v>225</v>
      </c>
    </row>
    <row r="973" spans="12:16" hidden="1" outlineLevel="1">
      <c r="L973" s="69">
        <f t="shared" si="556"/>
        <v>238</v>
      </c>
      <c r="M973" s="278">
        <v>16638</v>
      </c>
      <c r="N973" s="278">
        <v>4205</v>
      </c>
      <c r="O973" s="278">
        <v>11688</v>
      </c>
      <c r="P973" s="278">
        <v>440</v>
      </c>
    </row>
    <row r="974" spans="12:16" hidden="1" outlineLevel="1">
      <c r="L974" s="69">
        <f t="shared" si="556"/>
        <v>239</v>
      </c>
      <c r="M974" s="278">
        <v>17425</v>
      </c>
      <c r="N974" s="278">
        <v>17362</v>
      </c>
      <c r="O974" s="278">
        <v>9787</v>
      </c>
      <c r="P974" s="278">
        <v>1723</v>
      </c>
    </row>
    <row r="975" spans="12:16" hidden="1" outlineLevel="1">
      <c r="L975" s="69">
        <f t="shared" si="556"/>
        <v>240</v>
      </c>
      <c r="M975" s="278">
        <v>30136</v>
      </c>
      <c r="N975" s="278">
        <v>1462</v>
      </c>
      <c r="O975" s="278">
        <v>19213</v>
      </c>
      <c r="P975" s="278">
        <v>563</v>
      </c>
    </row>
    <row r="976" spans="12:16" hidden="1" outlineLevel="1">
      <c r="L976" s="69">
        <f t="shared" si="556"/>
        <v>241</v>
      </c>
      <c r="M976" s="278">
        <v>14907</v>
      </c>
      <c r="N976" s="278">
        <v>12435</v>
      </c>
      <c r="O976" s="278">
        <v>8546</v>
      </c>
      <c r="P976" s="278">
        <v>894</v>
      </c>
    </row>
    <row r="977" spans="12:16" hidden="1" outlineLevel="1">
      <c r="L977" s="69">
        <f t="shared" si="556"/>
        <v>242</v>
      </c>
      <c r="M977" s="278">
        <v>4324</v>
      </c>
      <c r="N977" s="278">
        <v>343</v>
      </c>
      <c r="O977" s="278">
        <v>1902</v>
      </c>
      <c r="P977" s="278">
        <v>8</v>
      </c>
    </row>
    <row r="978" spans="12:16" hidden="1" outlineLevel="1">
      <c r="L978" s="69">
        <f t="shared" si="556"/>
        <v>243</v>
      </c>
      <c r="M978" s="278">
        <v>4834</v>
      </c>
      <c r="N978" s="278">
        <v>3202</v>
      </c>
      <c r="O978" s="278">
        <v>3934</v>
      </c>
      <c r="P978" s="278">
        <v>416</v>
      </c>
    </row>
    <row r="979" spans="12:16" hidden="1" outlineLevel="1">
      <c r="L979" s="69">
        <f t="shared" si="556"/>
        <v>244</v>
      </c>
      <c r="M979" s="278">
        <v>8944</v>
      </c>
      <c r="N979" s="278">
        <v>2593</v>
      </c>
      <c r="O979" s="278">
        <v>3669</v>
      </c>
      <c r="P979" s="278">
        <v>118</v>
      </c>
    </row>
    <row r="980" spans="12:16" hidden="1" outlineLevel="1">
      <c r="L980" s="69">
        <f t="shared" si="556"/>
        <v>245</v>
      </c>
      <c r="M980" s="278">
        <v>512457</v>
      </c>
      <c r="N980" s="278">
        <v>4601</v>
      </c>
      <c r="O980" s="278">
        <v>323897</v>
      </c>
      <c r="P980" s="278">
        <v>1460</v>
      </c>
    </row>
    <row r="981" spans="12:16" hidden="1" outlineLevel="1">
      <c r="L981" s="69">
        <f t="shared" si="556"/>
        <v>246</v>
      </c>
      <c r="M981" s="278">
        <v>44301</v>
      </c>
      <c r="N981" s="278">
        <v>1512</v>
      </c>
      <c r="O981" s="278">
        <v>24394</v>
      </c>
      <c r="P981" s="278">
        <v>212</v>
      </c>
    </row>
    <row r="982" spans="12:16" hidden="1" outlineLevel="1">
      <c r="L982" s="69">
        <f t="shared" si="556"/>
        <v>247</v>
      </c>
      <c r="M982" s="278">
        <v>27464</v>
      </c>
      <c r="N982" s="278">
        <v>10388</v>
      </c>
      <c r="O982" s="278">
        <v>11877</v>
      </c>
      <c r="P982" s="278">
        <v>933</v>
      </c>
    </row>
    <row r="983" spans="12:16" hidden="1" outlineLevel="1">
      <c r="L983" s="69">
        <f t="shared" si="556"/>
        <v>248</v>
      </c>
      <c r="M983" s="278">
        <v>306</v>
      </c>
      <c r="N983" s="278">
        <v>158</v>
      </c>
      <c r="O983" s="278">
        <v>24</v>
      </c>
      <c r="P983" s="278">
        <v>0</v>
      </c>
    </row>
    <row r="984" spans="12:16" hidden="1" outlineLevel="1">
      <c r="L984" s="69">
        <f t="shared" si="556"/>
        <v>249</v>
      </c>
      <c r="M984" s="278">
        <v>13919</v>
      </c>
      <c r="N984" s="278">
        <v>1572</v>
      </c>
      <c r="O984" s="278">
        <v>8293</v>
      </c>
      <c r="P984" s="278">
        <v>395</v>
      </c>
    </row>
    <row r="985" spans="12:16" hidden="1" outlineLevel="1">
      <c r="L985" s="69">
        <f t="shared" si="556"/>
        <v>250</v>
      </c>
      <c r="M985" s="278">
        <v>17755</v>
      </c>
      <c r="N985" s="278">
        <v>6627</v>
      </c>
      <c r="O985" s="278">
        <v>6418</v>
      </c>
      <c r="P985" s="278">
        <v>493</v>
      </c>
    </row>
    <row r="986" spans="12:16" hidden="1" outlineLevel="1">
      <c r="L986" s="69">
        <f t="shared" si="556"/>
        <v>251</v>
      </c>
      <c r="M986" s="278">
        <v>11259</v>
      </c>
      <c r="N986" s="278">
        <v>4445</v>
      </c>
      <c r="O986" s="278">
        <v>6458</v>
      </c>
      <c r="P986" s="278">
        <v>586</v>
      </c>
    </row>
    <row r="987" spans="12:16" hidden="1" outlineLevel="1">
      <c r="L987" s="69">
        <f t="shared" si="556"/>
        <v>252</v>
      </c>
      <c r="M987" s="278">
        <v>9838</v>
      </c>
      <c r="N987" s="278">
        <v>5128</v>
      </c>
      <c r="O987" s="278">
        <v>5351</v>
      </c>
      <c r="P987" s="278">
        <v>502</v>
      </c>
    </row>
    <row r="988" spans="12:16" hidden="1" outlineLevel="1">
      <c r="L988" s="69">
        <f t="shared" si="556"/>
        <v>253</v>
      </c>
      <c r="M988" s="278">
        <v>7892</v>
      </c>
      <c r="N988" s="278">
        <v>4782</v>
      </c>
      <c r="O988" s="278">
        <v>3932</v>
      </c>
      <c r="P988" s="278">
        <v>318</v>
      </c>
    </row>
    <row r="989" spans="12:16" hidden="1" outlineLevel="1">
      <c r="L989" s="69">
        <f t="shared" si="556"/>
        <v>254</v>
      </c>
      <c r="M989" s="278">
        <v>17236</v>
      </c>
      <c r="N989" s="278">
        <v>2959</v>
      </c>
      <c r="O989" s="278">
        <v>6223</v>
      </c>
      <c r="P989" s="278">
        <v>187</v>
      </c>
    </row>
    <row r="990" spans="12:16" hidden="1" outlineLevel="1">
      <c r="L990" s="69">
        <f t="shared" si="556"/>
        <v>255</v>
      </c>
      <c r="M990" s="278">
        <v>10659</v>
      </c>
      <c r="N990" s="278">
        <v>2675</v>
      </c>
      <c r="O990" s="278">
        <v>3029</v>
      </c>
      <c r="P990" s="278">
        <v>524</v>
      </c>
    </row>
    <row r="991" spans="12:16" hidden="1" outlineLevel="1">
      <c r="L991" s="69">
        <f t="shared" si="556"/>
        <v>256</v>
      </c>
      <c r="M991" s="278">
        <v>12646</v>
      </c>
      <c r="N991" s="278">
        <v>1913</v>
      </c>
      <c r="O991" s="278">
        <v>4208</v>
      </c>
      <c r="P991" s="278">
        <v>367</v>
      </c>
    </row>
    <row r="992" spans="12:16" hidden="1" outlineLevel="1">
      <c r="L992" s="69">
        <f t="shared" si="556"/>
        <v>257</v>
      </c>
      <c r="M992" s="278">
        <v>4622</v>
      </c>
      <c r="N992" s="278">
        <v>2328</v>
      </c>
      <c r="O992" s="278">
        <v>1789</v>
      </c>
      <c r="P992" s="278">
        <v>39</v>
      </c>
    </row>
    <row r="993" spans="12:16" hidden="1" outlineLevel="1">
      <c r="L993" s="69">
        <f t="shared" si="556"/>
        <v>258</v>
      </c>
      <c r="M993" s="278">
        <v>9298</v>
      </c>
      <c r="N993" s="278">
        <v>7179</v>
      </c>
      <c r="O993" s="278">
        <v>4407</v>
      </c>
      <c r="P993" s="278">
        <v>800</v>
      </c>
    </row>
    <row r="994" spans="12:16" hidden="1" outlineLevel="1">
      <c r="L994" s="69">
        <f t="shared" ref="L994:L1057" si="557">L993+1</f>
        <v>259</v>
      </c>
      <c r="M994" s="278">
        <v>8086</v>
      </c>
      <c r="N994" s="278">
        <v>4510</v>
      </c>
      <c r="O994" s="278">
        <v>3294</v>
      </c>
      <c r="P994" s="278">
        <v>307</v>
      </c>
    </row>
    <row r="995" spans="12:16" hidden="1" outlineLevel="1">
      <c r="L995" s="69">
        <f t="shared" si="557"/>
        <v>260</v>
      </c>
      <c r="M995" s="278">
        <v>6767</v>
      </c>
      <c r="N995" s="278">
        <v>3288</v>
      </c>
      <c r="O995" s="278">
        <v>1324</v>
      </c>
      <c r="P995" s="278">
        <v>140</v>
      </c>
    </row>
    <row r="996" spans="12:16" hidden="1" outlineLevel="1">
      <c r="L996" s="69">
        <f t="shared" si="557"/>
        <v>261</v>
      </c>
      <c r="M996" s="278">
        <v>6317</v>
      </c>
      <c r="N996" s="278">
        <v>3372</v>
      </c>
      <c r="O996" s="278">
        <v>2747</v>
      </c>
      <c r="P996" s="278">
        <v>363</v>
      </c>
    </row>
    <row r="997" spans="12:16" hidden="1" outlineLevel="1">
      <c r="L997" s="69">
        <f t="shared" si="557"/>
        <v>262</v>
      </c>
      <c r="M997" s="278">
        <v>6906</v>
      </c>
      <c r="N997" s="278">
        <v>5748</v>
      </c>
      <c r="O997" s="278">
        <v>1889</v>
      </c>
      <c r="P997" s="278">
        <v>565</v>
      </c>
    </row>
    <row r="998" spans="12:16" hidden="1" outlineLevel="1">
      <c r="L998" s="69">
        <f t="shared" si="557"/>
        <v>263</v>
      </c>
      <c r="M998" s="278">
        <v>11656</v>
      </c>
      <c r="N998" s="278">
        <v>5908</v>
      </c>
      <c r="O998" s="278">
        <v>8186</v>
      </c>
      <c r="P998" s="278">
        <v>695</v>
      </c>
    </row>
    <row r="999" spans="12:16" hidden="1" outlineLevel="1">
      <c r="L999" s="69">
        <f t="shared" si="557"/>
        <v>264</v>
      </c>
      <c r="M999" s="278">
        <v>5944</v>
      </c>
      <c r="N999" s="278">
        <v>6097</v>
      </c>
      <c r="O999" s="278">
        <v>1759</v>
      </c>
      <c r="P999" s="278">
        <v>418</v>
      </c>
    </row>
    <row r="1000" spans="12:16" hidden="1" outlineLevel="1">
      <c r="L1000" s="69">
        <f t="shared" si="557"/>
        <v>265</v>
      </c>
      <c r="M1000" s="278">
        <v>33237</v>
      </c>
      <c r="N1000" s="278">
        <v>2399</v>
      </c>
      <c r="O1000" s="278">
        <v>14182</v>
      </c>
      <c r="P1000" s="278">
        <v>501</v>
      </c>
    </row>
    <row r="1001" spans="12:16" hidden="1" outlineLevel="1">
      <c r="L1001" s="69">
        <f t="shared" si="557"/>
        <v>266</v>
      </c>
      <c r="M1001" s="278">
        <v>229485</v>
      </c>
      <c r="N1001" s="278">
        <v>7553</v>
      </c>
      <c r="O1001" s="278">
        <v>197468</v>
      </c>
      <c r="P1001" s="278">
        <v>3831</v>
      </c>
    </row>
    <row r="1002" spans="12:16" hidden="1" outlineLevel="1">
      <c r="L1002" s="69">
        <f t="shared" si="557"/>
        <v>267</v>
      </c>
      <c r="M1002" s="278">
        <v>34068</v>
      </c>
      <c r="N1002" s="278">
        <v>3812</v>
      </c>
      <c r="O1002" s="278">
        <v>23229</v>
      </c>
      <c r="P1002" s="278">
        <v>1140</v>
      </c>
    </row>
    <row r="1003" spans="12:16" hidden="1" outlineLevel="1">
      <c r="L1003" s="69">
        <f t="shared" si="557"/>
        <v>268</v>
      </c>
      <c r="M1003" s="278">
        <v>6022</v>
      </c>
      <c r="N1003" s="278">
        <v>894</v>
      </c>
      <c r="O1003" s="278">
        <v>3911</v>
      </c>
      <c r="P1003" s="278">
        <v>342</v>
      </c>
    </row>
    <row r="1004" spans="12:16" hidden="1" outlineLevel="1">
      <c r="L1004" s="69">
        <f t="shared" si="557"/>
        <v>269</v>
      </c>
      <c r="M1004" s="278">
        <v>8256</v>
      </c>
      <c r="N1004" s="278">
        <v>6414</v>
      </c>
      <c r="O1004" s="278">
        <v>4687</v>
      </c>
      <c r="P1004" s="278">
        <v>1104</v>
      </c>
    </row>
    <row r="1005" spans="12:16" hidden="1" outlineLevel="1">
      <c r="L1005" s="69">
        <f t="shared" si="557"/>
        <v>270</v>
      </c>
      <c r="M1005" s="278">
        <v>5342</v>
      </c>
      <c r="N1005" s="278">
        <v>3715</v>
      </c>
      <c r="O1005" s="278">
        <v>2502</v>
      </c>
      <c r="P1005" s="278">
        <v>1024</v>
      </c>
    </row>
    <row r="1006" spans="12:16" hidden="1" outlineLevel="1">
      <c r="L1006" s="69">
        <f t="shared" si="557"/>
        <v>271</v>
      </c>
      <c r="M1006" s="278">
        <v>111333</v>
      </c>
      <c r="N1006" s="278">
        <v>0</v>
      </c>
      <c r="O1006" s="278">
        <v>118635</v>
      </c>
      <c r="P1006" s="278">
        <v>7</v>
      </c>
    </row>
    <row r="1007" spans="12:16" hidden="1" outlineLevel="1">
      <c r="L1007" s="69">
        <f t="shared" si="557"/>
        <v>272</v>
      </c>
      <c r="M1007" s="278">
        <v>32939</v>
      </c>
      <c r="N1007" s="278">
        <v>3671</v>
      </c>
      <c r="O1007" s="278">
        <v>30952</v>
      </c>
      <c r="P1007" s="278">
        <v>657</v>
      </c>
    </row>
    <row r="1008" spans="12:16" hidden="1" outlineLevel="1">
      <c r="L1008" s="69">
        <f t="shared" si="557"/>
        <v>273</v>
      </c>
      <c r="M1008" s="278">
        <v>11964</v>
      </c>
      <c r="N1008" s="278">
        <v>0</v>
      </c>
      <c r="O1008" s="278">
        <v>15139</v>
      </c>
      <c r="P1008" s="278">
        <v>4</v>
      </c>
    </row>
    <row r="1009" spans="12:16" hidden="1" outlineLevel="1">
      <c r="L1009" s="69">
        <f t="shared" si="557"/>
        <v>274</v>
      </c>
      <c r="M1009" s="278">
        <v>14625</v>
      </c>
      <c r="N1009" s="278">
        <v>1029</v>
      </c>
      <c r="O1009" s="278">
        <v>24002</v>
      </c>
      <c r="P1009" s="278">
        <v>751</v>
      </c>
    </row>
    <row r="1010" spans="12:16" hidden="1" outlineLevel="1">
      <c r="L1010" s="69">
        <f t="shared" si="557"/>
        <v>275</v>
      </c>
      <c r="M1010" s="278">
        <v>178580</v>
      </c>
      <c r="N1010" s="278">
        <v>6811</v>
      </c>
      <c r="O1010" s="278">
        <v>155104</v>
      </c>
      <c r="P1010" s="278">
        <v>1442</v>
      </c>
    </row>
    <row r="1011" spans="12:16" hidden="1" outlineLevel="1">
      <c r="L1011" s="69">
        <f t="shared" si="557"/>
        <v>276</v>
      </c>
      <c r="M1011" s="278">
        <v>109063</v>
      </c>
      <c r="N1011" s="278">
        <v>2836</v>
      </c>
      <c r="O1011" s="278">
        <v>83824</v>
      </c>
      <c r="P1011" s="278">
        <v>635</v>
      </c>
    </row>
    <row r="1012" spans="12:16" hidden="1" outlineLevel="1">
      <c r="L1012" s="69">
        <f t="shared" si="557"/>
        <v>277</v>
      </c>
      <c r="M1012" s="278">
        <v>71920</v>
      </c>
      <c r="N1012" s="278">
        <v>6142</v>
      </c>
      <c r="O1012" s="278">
        <v>59508</v>
      </c>
      <c r="P1012" s="278">
        <v>2018</v>
      </c>
    </row>
    <row r="1013" spans="12:16" hidden="1" outlineLevel="1">
      <c r="L1013" s="69">
        <f t="shared" si="557"/>
        <v>278</v>
      </c>
      <c r="M1013" s="278">
        <v>35801</v>
      </c>
      <c r="N1013" s="278">
        <v>11090</v>
      </c>
      <c r="O1013" s="278">
        <v>24204</v>
      </c>
      <c r="P1013" s="278">
        <v>2667</v>
      </c>
    </row>
    <row r="1014" spans="12:16" hidden="1" outlineLevel="1">
      <c r="L1014" s="69">
        <f t="shared" si="557"/>
        <v>279</v>
      </c>
      <c r="M1014" s="278">
        <v>15769</v>
      </c>
      <c r="N1014" s="278">
        <v>349</v>
      </c>
      <c r="O1014" s="278">
        <v>10953</v>
      </c>
      <c r="P1014" s="278">
        <v>40</v>
      </c>
    </row>
    <row r="1015" spans="12:16" hidden="1" outlineLevel="1">
      <c r="L1015" s="69">
        <f t="shared" si="557"/>
        <v>280</v>
      </c>
      <c r="M1015" s="278">
        <v>7334</v>
      </c>
      <c r="N1015" s="278">
        <v>992</v>
      </c>
      <c r="O1015" s="278">
        <v>3669</v>
      </c>
      <c r="P1015" s="278">
        <v>145</v>
      </c>
    </row>
    <row r="1016" spans="12:16" hidden="1" outlineLevel="1">
      <c r="L1016" s="69">
        <f t="shared" si="557"/>
        <v>281</v>
      </c>
      <c r="M1016" s="278">
        <v>9765</v>
      </c>
      <c r="N1016" s="278">
        <v>3322</v>
      </c>
      <c r="O1016" s="278">
        <v>6431</v>
      </c>
      <c r="P1016" s="278">
        <v>1012</v>
      </c>
    </row>
    <row r="1017" spans="12:16" hidden="1" outlineLevel="1">
      <c r="L1017" s="69">
        <f t="shared" si="557"/>
        <v>282</v>
      </c>
      <c r="M1017" s="278">
        <v>5651</v>
      </c>
      <c r="N1017" s="278">
        <v>5007</v>
      </c>
      <c r="O1017" s="278">
        <v>3494</v>
      </c>
      <c r="P1017" s="278">
        <v>703</v>
      </c>
    </row>
    <row r="1018" spans="12:16" hidden="1" outlineLevel="1">
      <c r="L1018" s="69">
        <f t="shared" si="557"/>
        <v>283</v>
      </c>
      <c r="M1018" s="278">
        <v>6431</v>
      </c>
      <c r="N1018" s="278">
        <v>1953</v>
      </c>
      <c r="O1018" s="278">
        <v>4319</v>
      </c>
      <c r="P1018" s="278">
        <v>552</v>
      </c>
    </row>
    <row r="1019" spans="12:16" hidden="1" outlineLevel="1">
      <c r="L1019" s="69">
        <f t="shared" si="557"/>
        <v>284</v>
      </c>
      <c r="M1019" s="278">
        <v>4499</v>
      </c>
      <c r="N1019" s="278">
        <v>2902</v>
      </c>
      <c r="O1019" s="278">
        <v>2310</v>
      </c>
      <c r="P1019" s="278">
        <v>324</v>
      </c>
    </row>
    <row r="1020" spans="12:16" hidden="1" outlineLevel="1">
      <c r="L1020" s="69">
        <f t="shared" si="557"/>
        <v>285</v>
      </c>
      <c r="M1020" s="278">
        <v>7034</v>
      </c>
      <c r="N1020" s="278">
        <v>3834</v>
      </c>
      <c r="O1020" s="278">
        <v>3596</v>
      </c>
      <c r="P1020" s="278">
        <v>651</v>
      </c>
    </row>
    <row r="1021" spans="12:16" hidden="1" outlineLevel="1">
      <c r="L1021" s="69">
        <f t="shared" si="557"/>
        <v>286</v>
      </c>
      <c r="M1021" s="278">
        <v>255302</v>
      </c>
      <c r="N1021" s="278">
        <v>7821</v>
      </c>
      <c r="O1021" s="278">
        <v>173114</v>
      </c>
      <c r="P1021" s="278">
        <v>1299</v>
      </c>
    </row>
    <row r="1022" spans="12:16" hidden="1" outlineLevel="1">
      <c r="L1022" s="69">
        <f t="shared" si="557"/>
        <v>287</v>
      </c>
      <c r="M1022" s="278">
        <v>21388</v>
      </c>
      <c r="N1022" s="278">
        <v>1747</v>
      </c>
      <c r="O1022" s="278">
        <v>14457</v>
      </c>
      <c r="P1022" s="278">
        <v>150</v>
      </c>
    </row>
    <row r="1023" spans="12:16" hidden="1" outlineLevel="1">
      <c r="L1023" s="69">
        <f t="shared" si="557"/>
        <v>288</v>
      </c>
      <c r="M1023" s="278">
        <v>18811</v>
      </c>
      <c r="N1023" s="278">
        <v>1499</v>
      </c>
      <c r="O1023" s="278">
        <v>11183</v>
      </c>
      <c r="P1023" s="278">
        <v>174</v>
      </c>
    </row>
    <row r="1024" spans="12:16" hidden="1" outlineLevel="1">
      <c r="L1024" s="69">
        <f t="shared" si="557"/>
        <v>289</v>
      </c>
      <c r="M1024" s="278">
        <v>19189</v>
      </c>
      <c r="N1024" s="278">
        <v>5649</v>
      </c>
      <c r="O1024" s="278">
        <v>8836</v>
      </c>
      <c r="P1024" s="278">
        <v>258</v>
      </c>
    </row>
    <row r="1025" spans="12:16" hidden="1" outlineLevel="1">
      <c r="L1025" s="69">
        <f t="shared" si="557"/>
        <v>290</v>
      </c>
      <c r="M1025" s="278">
        <v>4152</v>
      </c>
      <c r="N1025" s="278">
        <v>526</v>
      </c>
      <c r="O1025" s="278">
        <v>2160</v>
      </c>
      <c r="P1025" s="278">
        <v>4</v>
      </c>
    </row>
    <row r="1026" spans="12:16" hidden="1" outlineLevel="1">
      <c r="L1026" s="69">
        <f t="shared" si="557"/>
        <v>291</v>
      </c>
      <c r="M1026" s="278">
        <v>73798</v>
      </c>
      <c r="N1026" s="278">
        <v>5391</v>
      </c>
      <c r="O1026" s="278">
        <v>55248</v>
      </c>
      <c r="P1026" s="278">
        <v>530</v>
      </c>
    </row>
    <row r="1027" spans="12:16" hidden="1" outlineLevel="1">
      <c r="L1027" s="69">
        <f t="shared" si="557"/>
        <v>292</v>
      </c>
      <c r="M1027" s="278">
        <v>8341</v>
      </c>
      <c r="N1027" s="278">
        <v>2328</v>
      </c>
      <c r="O1027" s="278">
        <v>4358</v>
      </c>
      <c r="P1027" s="278">
        <v>211</v>
      </c>
    </row>
    <row r="1028" spans="12:16" hidden="1" outlineLevel="1">
      <c r="L1028" s="69">
        <f t="shared" si="557"/>
        <v>293</v>
      </c>
      <c r="M1028" s="278">
        <v>7627</v>
      </c>
      <c r="N1028" s="278">
        <v>3412</v>
      </c>
      <c r="O1028" s="278">
        <v>3298</v>
      </c>
      <c r="P1028" s="278">
        <v>174</v>
      </c>
    </row>
    <row r="1029" spans="12:16" hidden="1" outlineLevel="1">
      <c r="L1029" s="69">
        <f t="shared" si="557"/>
        <v>294</v>
      </c>
      <c r="M1029" s="278">
        <v>5079</v>
      </c>
      <c r="N1029" s="278">
        <v>1491</v>
      </c>
      <c r="O1029" s="278">
        <v>1747</v>
      </c>
      <c r="P1029" s="278">
        <v>126</v>
      </c>
    </row>
    <row r="1030" spans="12:16" hidden="1" outlineLevel="1">
      <c r="L1030" s="69">
        <f t="shared" si="557"/>
        <v>295</v>
      </c>
      <c r="M1030" s="278">
        <v>5250</v>
      </c>
      <c r="N1030" s="278">
        <v>3217</v>
      </c>
      <c r="O1030" s="278">
        <v>2172</v>
      </c>
      <c r="P1030" s="278">
        <v>667</v>
      </c>
    </row>
    <row r="1031" spans="12:16" hidden="1" outlineLevel="1">
      <c r="L1031" s="69">
        <f t="shared" si="557"/>
        <v>296</v>
      </c>
      <c r="M1031" s="278">
        <v>191876</v>
      </c>
      <c r="N1031" s="278">
        <v>614</v>
      </c>
      <c r="O1031" s="278">
        <v>185400</v>
      </c>
      <c r="P1031" s="278">
        <v>428</v>
      </c>
    </row>
    <row r="1032" spans="12:16" hidden="1" outlineLevel="1">
      <c r="L1032" s="69">
        <f t="shared" si="557"/>
        <v>297</v>
      </c>
      <c r="M1032" s="278">
        <v>81626</v>
      </c>
      <c r="N1032" s="278">
        <v>1251</v>
      </c>
      <c r="O1032" s="278">
        <v>72510</v>
      </c>
      <c r="P1032" s="278">
        <v>430</v>
      </c>
    </row>
    <row r="1033" spans="12:16" hidden="1" outlineLevel="1">
      <c r="L1033" s="69">
        <f t="shared" si="557"/>
        <v>298</v>
      </c>
      <c r="M1033" s="278">
        <v>36438</v>
      </c>
      <c r="N1033" s="278">
        <v>109</v>
      </c>
      <c r="O1033" s="278">
        <v>35674</v>
      </c>
      <c r="P1033" s="278">
        <v>51</v>
      </c>
    </row>
    <row r="1034" spans="12:16" hidden="1" outlineLevel="1">
      <c r="L1034" s="69">
        <f t="shared" si="557"/>
        <v>299</v>
      </c>
      <c r="M1034" s="278">
        <v>36192</v>
      </c>
      <c r="N1034" s="278">
        <v>2160</v>
      </c>
      <c r="O1034" s="278">
        <v>31216</v>
      </c>
      <c r="P1034" s="278">
        <v>1593</v>
      </c>
    </row>
    <row r="1035" spans="12:16" hidden="1" outlineLevel="1">
      <c r="L1035" s="69">
        <f t="shared" si="557"/>
        <v>300</v>
      </c>
      <c r="M1035" s="278">
        <v>31307</v>
      </c>
      <c r="N1035" s="278">
        <v>956</v>
      </c>
      <c r="O1035" s="278">
        <v>25115</v>
      </c>
      <c r="P1035" s="278">
        <v>215</v>
      </c>
    </row>
    <row r="1036" spans="12:16" hidden="1" outlineLevel="1">
      <c r="L1036" s="69">
        <f t="shared" si="557"/>
        <v>301</v>
      </c>
      <c r="M1036" s="278">
        <v>21387</v>
      </c>
      <c r="N1036" s="278">
        <v>1084</v>
      </c>
      <c r="O1036" s="278">
        <v>18452</v>
      </c>
      <c r="P1036" s="278">
        <v>386</v>
      </c>
    </row>
    <row r="1037" spans="12:16" hidden="1" outlineLevel="1">
      <c r="L1037" s="69">
        <f t="shared" si="557"/>
        <v>302</v>
      </c>
      <c r="M1037" s="278">
        <v>14310</v>
      </c>
      <c r="N1037" s="278">
        <v>889</v>
      </c>
      <c r="O1037" s="278">
        <v>14391</v>
      </c>
      <c r="P1037" s="278">
        <v>340</v>
      </c>
    </row>
    <row r="1038" spans="12:16" hidden="1" outlineLevel="1">
      <c r="L1038" s="69">
        <f t="shared" si="557"/>
        <v>303</v>
      </c>
      <c r="M1038" s="278">
        <v>15492</v>
      </c>
      <c r="N1038" s="278">
        <v>173</v>
      </c>
      <c r="O1038" s="278">
        <v>12914</v>
      </c>
      <c r="P1038" s="278">
        <v>37</v>
      </c>
    </row>
    <row r="1039" spans="12:16" hidden="1" outlineLevel="1">
      <c r="L1039" s="69">
        <f t="shared" si="557"/>
        <v>304</v>
      </c>
      <c r="M1039" s="278">
        <v>8785</v>
      </c>
      <c r="N1039" s="278">
        <v>547</v>
      </c>
      <c r="O1039" s="278">
        <v>7380</v>
      </c>
      <c r="P1039" s="278">
        <v>139</v>
      </c>
    </row>
    <row r="1040" spans="12:16" hidden="1" outlineLevel="1">
      <c r="L1040" s="69">
        <f t="shared" si="557"/>
        <v>305</v>
      </c>
      <c r="M1040" s="278">
        <v>9601</v>
      </c>
      <c r="N1040" s="278">
        <v>0</v>
      </c>
      <c r="O1040" s="278">
        <v>10102</v>
      </c>
      <c r="P1040" s="278">
        <v>0</v>
      </c>
    </row>
    <row r="1041" spans="12:16" hidden="1" outlineLevel="1">
      <c r="L1041" s="69">
        <f t="shared" si="557"/>
        <v>306</v>
      </c>
      <c r="M1041" s="278">
        <v>6368</v>
      </c>
      <c r="N1041" s="278">
        <v>600</v>
      </c>
      <c r="O1041" s="278">
        <v>5931</v>
      </c>
      <c r="P1041" s="278">
        <v>358</v>
      </c>
    </row>
    <row r="1042" spans="12:16" hidden="1" outlineLevel="1">
      <c r="L1042" s="69">
        <f t="shared" si="557"/>
        <v>307</v>
      </c>
      <c r="M1042" s="278">
        <v>9540</v>
      </c>
      <c r="N1042" s="278">
        <v>1759</v>
      </c>
      <c r="O1042" s="278">
        <v>8170</v>
      </c>
      <c r="P1042" s="278">
        <v>772</v>
      </c>
    </row>
    <row r="1043" spans="12:16" hidden="1" outlineLevel="1">
      <c r="L1043" s="69">
        <f t="shared" si="557"/>
        <v>308</v>
      </c>
      <c r="M1043" s="278">
        <v>3684</v>
      </c>
      <c r="N1043" s="278">
        <v>763</v>
      </c>
      <c r="O1043" s="278">
        <v>3051</v>
      </c>
      <c r="P1043" s="278">
        <v>266</v>
      </c>
    </row>
    <row r="1044" spans="12:16" hidden="1" outlineLevel="1">
      <c r="L1044" s="69">
        <f t="shared" si="557"/>
        <v>309</v>
      </c>
      <c r="M1044" s="278">
        <v>1725</v>
      </c>
      <c r="N1044" s="278">
        <v>64</v>
      </c>
      <c r="O1044" s="278">
        <v>1596</v>
      </c>
      <c r="P1044" s="278">
        <v>9</v>
      </c>
    </row>
    <row r="1045" spans="12:16" hidden="1" outlineLevel="1">
      <c r="L1045" s="69">
        <f t="shared" si="557"/>
        <v>310</v>
      </c>
      <c r="M1045" s="278">
        <v>5815</v>
      </c>
      <c r="N1045" s="278">
        <v>4080</v>
      </c>
      <c r="O1045" s="278">
        <v>4428</v>
      </c>
      <c r="P1045" s="278">
        <v>921</v>
      </c>
    </row>
    <row r="1046" spans="12:16" hidden="1" outlineLevel="1">
      <c r="L1046" s="69">
        <f t="shared" si="557"/>
        <v>311</v>
      </c>
      <c r="M1046" s="278">
        <v>4924</v>
      </c>
      <c r="N1046" s="278">
        <v>565</v>
      </c>
      <c r="O1046" s="278">
        <v>2554</v>
      </c>
      <c r="P1046" s="278">
        <v>168</v>
      </c>
    </row>
    <row r="1047" spans="12:16" hidden="1" outlineLevel="1">
      <c r="L1047" s="69">
        <f t="shared" si="557"/>
        <v>312</v>
      </c>
      <c r="M1047" s="278">
        <v>1597</v>
      </c>
      <c r="N1047" s="278">
        <v>2939</v>
      </c>
      <c r="O1047" s="278">
        <v>1027</v>
      </c>
      <c r="P1047" s="278">
        <v>1258</v>
      </c>
    </row>
    <row r="1048" spans="12:16" hidden="1" outlineLevel="1">
      <c r="L1048" s="69">
        <f t="shared" si="557"/>
        <v>313</v>
      </c>
      <c r="M1048" s="278">
        <v>92821</v>
      </c>
      <c r="N1048" s="278">
        <v>4937</v>
      </c>
      <c r="O1048" s="278">
        <v>88980</v>
      </c>
      <c r="P1048" s="278">
        <v>3291</v>
      </c>
    </row>
    <row r="1049" spans="12:16" hidden="1" outlineLevel="1">
      <c r="L1049" s="69">
        <f t="shared" si="557"/>
        <v>314</v>
      </c>
      <c r="M1049" s="278">
        <v>17836</v>
      </c>
      <c r="N1049" s="278">
        <v>3279</v>
      </c>
      <c r="O1049" s="278">
        <v>12060</v>
      </c>
      <c r="P1049" s="278">
        <v>537</v>
      </c>
    </row>
    <row r="1050" spans="12:16" hidden="1" outlineLevel="1">
      <c r="L1050" s="69">
        <f t="shared" si="557"/>
        <v>315</v>
      </c>
      <c r="M1050" s="278">
        <v>14468</v>
      </c>
      <c r="N1050" s="278">
        <v>6532</v>
      </c>
      <c r="O1050" s="278">
        <v>11065</v>
      </c>
      <c r="P1050" s="278">
        <v>1220</v>
      </c>
    </row>
    <row r="1051" spans="12:16" hidden="1" outlineLevel="1">
      <c r="L1051" s="69">
        <f t="shared" si="557"/>
        <v>316</v>
      </c>
      <c r="M1051" s="278">
        <v>7838</v>
      </c>
      <c r="N1051" s="278">
        <v>2097</v>
      </c>
      <c r="O1051" s="278">
        <v>6080</v>
      </c>
      <c r="P1051" s="278">
        <v>422</v>
      </c>
    </row>
    <row r="1052" spans="12:16" hidden="1" outlineLevel="1">
      <c r="L1052" s="69">
        <f t="shared" si="557"/>
        <v>317</v>
      </c>
      <c r="M1052" s="278">
        <v>7724</v>
      </c>
      <c r="N1052" s="278">
        <v>3169</v>
      </c>
      <c r="O1052" s="278">
        <v>5835</v>
      </c>
      <c r="P1052" s="278">
        <v>218</v>
      </c>
    </row>
    <row r="1053" spans="12:16" hidden="1" outlineLevel="1">
      <c r="L1053" s="69">
        <f t="shared" si="557"/>
        <v>318</v>
      </c>
      <c r="M1053" s="278">
        <v>6454</v>
      </c>
      <c r="N1053" s="278">
        <v>3570</v>
      </c>
      <c r="O1053" s="278">
        <v>4564</v>
      </c>
      <c r="P1053" s="278">
        <v>335</v>
      </c>
    </row>
    <row r="1054" spans="12:16" hidden="1" outlineLevel="1">
      <c r="L1054" s="69">
        <f t="shared" si="557"/>
        <v>319</v>
      </c>
      <c r="M1054" s="278">
        <v>8435</v>
      </c>
      <c r="N1054" s="278">
        <v>3687</v>
      </c>
      <c r="O1054" s="278">
        <v>5793</v>
      </c>
      <c r="P1054" s="278">
        <v>359</v>
      </c>
    </row>
    <row r="1055" spans="12:16" hidden="1" outlineLevel="1">
      <c r="L1055" s="69">
        <f t="shared" si="557"/>
        <v>320</v>
      </c>
      <c r="M1055" s="278">
        <v>3680</v>
      </c>
      <c r="N1055" s="278">
        <v>2335</v>
      </c>
      <c r="O1055" s="278">
        <v>2437</v>
      </c>
      <c r="P1055" s="278">
        <v>115</v>
      </c>
    </row>
    <row r="1056" spans="12:16" hidden="1" outlineLevel="1">
      <c r="L1056" s="69">
        <f t="shared" si="557"/>
        <v>321</v>
      </c>
      <c r="M1056" s="278">
        <v>12031</v>
      </c>
      <c r="N1056" s="278">
        <v>6557</v>
      </c>
      <c r="O1056" s="278">
        <v>9706</v>
      </c>
      <c r="P1056" s="278">
        <v>1566</v>
      </c>
    </row>
    <row r="1057" spans="12:16" hidden="1" outlineLevel="1">
      <c r="L1057" s="69">
        <f t="shared" si="557"/>
        <v>322</v>
      </c>
      <c r="M1057" s="278">
        <v>147104</v>
      </c>
      <c r="N1057" s="278">
        <v>306</v>
      </c>
      <c r="O1057" s="278">
        <v>120177</v>
      </c>
      <c r="P1057" s="278">
        <v>64</v>
      </c>
    </row>
    <row r="1058" spans="12:16" hidden="1" outlineLevel="1">
      <c r="L1058" s="69">
        <f t="shared" ref="L1058:L1121" si="558">L1057+1</f>
        <v>323</v>
      </c>
      <c r="M1058" s="278">
        <v>96946</v>
      </c>
      <c r="N1058" s="278">
        <v>478</v>
      </c>
      <c r="O1058" s="278">
        <v>77353</v>
      </c>
      <c r="P1058" s="278">
        <v>218</v>
      </c>
    </row>
    <row r="1059" spans="12:16" hidden="1" outlineLevel="1">
      <c r="L1059" s="69">
        <f t="shared" si="558"/>
        <v>324</v>
      </c>
      <c r="M1059" s="278">
        <v>76938</v>
      </c>
      <c r="N1059" s="278">
        <v>152</v>
      </c>
      <c r="O1059" s="278">
        <v>56340</v>
      </c>
      <c r="P1059" s="278">
        <v>73</v>
      </c>
    </row>
    <row r="1060" spans="12:16" hidden="1" outlineLevel="1">
      <c r="L1060" s="69">
        <f t="shared" si="558"/>
        <v>325</v>
      </c>
      <c r="M1060" s="278">
        <v>83112</v>
      </c>
      <c r="N1060" s="278">
        <v>1020</v>
      </c>
      <c r="O1060" s="278">
        <v>62771</v>
      </c>
      <c r="P1060" s="278">
        <v>363</v>
      </c>
    </row>
    <row r="1061" spans="12:16" hidden="1" outlineLevel="1">
      <c r="L1061" s="69">
        <f t="shared" si="558"/>
        <v>326</v>
      </c>
      <c r="M1061" s="278">
        <v>70597</v>
      </c>
      <c r="N1061" s="278">
        <v>895</v>
      </c>
      <c r="O1061" s="278">
        <v>61957</v>
      </c>
      <c r="P1061" s="278">
        <v>260</v>
      </c>
    </row>
    <row r="1062" spans="12:16" hidden="1" outlineLevel="1">
      <c r="L1062" s="69">
        <f t="shared" si="558"/>
        <v>327</v>
      </c>
      <c r="M1062" s="278">
        <v>19928</v>
      </c>
      <c r="N1062" s="278">
        <v>3767</v>
      </c>
      <c r="O1062" s="278">
        <v>12322</v>
      </c>
      <c r="P1062" s="278">
        <v>332</v>
      </c>
    </row>
    <row r="1063" spans="12:16" hidden="1" outlineLevel="1">
      <c r="L1063" s="69">
        <f t="shared" si="558"/>
        <v>328</v>
      </c>
      <c r="M1063" s="278">
        <v>24781</v>
      </c>
      <c r="N1063" s="278">
        <v>540</v>
      </c>
      <c r="O1063" s="278">
        <v>17149</v>
      </c>
      <c r="P1063" s="278">
        <v>309</v>
      </c>
    </row>
    <row r="1064" spans="12:16" hidden="1" outlineLevel="1">
      <c r="L1064" s="69">
        <f t="shared" si="558"/>
        <v>329</v>
      </c>
      <c r="M1064" s="278">
        <v>7666</v>
      </c>
      <c r="N1064" s="278">
        <v>187</v>
      </c>
      <c r="O1064" s="278">
        <v>5790</v>
      </c>
      <c r="P1064" s="278">
        <v>66</v>
      </c>
    </row>
    <row r="1065" spans="12:16" hidden="1" outlineLevel="1">
      <c r="L1065" s="69">
        <f t="shared" si="558"/>
        <v>330</v>
      </c>
      <c r="M1065" s="278">
        <v>4424</v>
      </c>
      <c r="N1065" s="278">
        <v>2061</v>
      </c>
      <c r="O1065" s="278">
        <v>3004</v>
      </c>
      <c r="P1065" s="278">
        <v>582</v>
      </c>
    </row>
    <row r="1066" spans="12:16" hidden="1" outlineLevel="1">
      <c r="L1066" s="69">
        <f t="shared" si="558"/>
        <v>331</v>
      </c>
      <c r="M1066" s="278">
        <v>3444</v>
      </c>
      <c r="N1066" s="278">
        <v>792</v>
      </c>
      <c r="O1066" s="278">
        <v>2572</v>
      </c>
      <c r="P1066" s="278">
        <v>463</v>
      </c>
    </row>
    <row r="1067" spans="12:16" hidden="1" outlineLevel="1">
      <c r="L1067" s="69">
        <f t="shared" si="558"/>
        <v>332</v>
      </c>
      <c r="M1067" s="278">
        <v>6313</v>
      </c>
      <c r="N1067" s="278">
        <v>2970</v>
      </c>
      <c r="O1067" s="278">
        <v>3517</v>
      </c>
      <c r="P1067" s="278">
        <v>553</v>
      </c>
    </row>
    <row r="1068" spans="12:16" hidden="1" outlineLevel="1">
      <c r="L1068" s="69">
        <f t="shared" si="558"/>
        <v>333</v>
      </c>
      <c r="M1068" s="278">
        <v>33898</v>
      </c>
      <c r="N1068" s="278">
        <v>2312</v>
      </c>
      <c r="O1068" s="278">
        <v>20158</v>
      </c>
      <c r="P1068" s="278">
        <v>458</v>
      </c>
    </row>
    <row r="1069" spans="12:16" hidden="1" outlineLevel="1">
      <c r="L1069" s="69">
        <f t="shared" si="558"/>
        <v>334</v>
      </c>
      <c r="M1069" s="278">
        <v>5923</v>
      </c>
      <c r="N1069" s="278">
        <v>3504</v>
      </c>
      <c r="O1069" s="278">
        <v>2465</v>
      </c>
      <c r="P1069" s="278">
        <v>497</v>
      </c>
    </row>
    <row r="1070" spans="12:16" hidden="1" outlineLevel="1">
      <c r="L1070" s="69">
        <f t="shared" si="558"/>
        <v>335</v>
      </c>
      <c r="M1070" s="278">
        <v>58185</v>
      </c>
      <c r="N1070" s="278">
        <v>9544</v>
      </c>
      <c r="O1070" s="278">
        <v>33640</v>
      </c>
      <c r="P1070" s="278">
        <v>4916</v>
      </c>
    </row>
    <row r="1071" spans="12:16" hidden="1" outlineLevel="1">
      <c r="L1071" s="69">
        <f t="shared" si="558"/>
        <v>336</v>
      </c>
      <c r="M1071" s="278">
        <v>26740</v>
      </c>
      <c r="N1071" s="278">
        <v>6534</v>
      </c>
      <c r="O1071" s="278">
        <v>15693</v>
      </c>
      <c r="P1071" s="278">
        <v>1357</v>
      </c>
    </row>
    <row r="1072" spans="12:16" hidden="1" outlineLevel="1">
      <c r="L1072" s="69">
        <f t="shared" si="558"/>
        <v>337</v>
      </c>
      <c r="M1072" s="278">
        <v>6086</v>
      </c>
      <c r="N1072" s="278">
        <v>283</v>
      </c>
      <c r="O1072" s="278">
        <v>3603</v>
      </c>
      <c r="P1072" s="278">
        <v>59</v>
      </c>
    </row>
    <row r="1073" spans="12:16" hidden="1" outlineLevel="1">
      <c r="L1073" s="69">
        <f t="shared" si="558"/>
        <v>338</v>
      </c>
      <c r="M1073" s="278">
        <v>3980</v>
      </c>
      <c r="N1073" s="278">
        <v>622</v>
      </c>
      <c r="O1073" s="278">
        <v>1969</v>
      </c>
      <c r="P1073" s="278">
        <v>54</v>
      </c>
    </row>
    <row r="1074" spans="12:16" hidden="1" outlineLevel="1">
      <c r="L1074" s="69">
        <f t="shared" si="558"/>
        <v>339</v>
      </c>
      <c r="M1074" s="278">
        <v>164596</v>
      </c>
      <c r="N1074" s="278">
        <v>3157</v>
      </c>
      <c r="O1074" s="278">
        <v>129733</v>
      </c>
      <c r="P1074" s="278">
        <v>1736</v>
      </c>
    </row>
    <row r="1075" spans="12:16" hidden="1" outlineLevel="1">
      <c r="L1075" s="69">
        <f t="shared" si="558"/>
        <v>340</v>
      </c>
      <c r="M1075" s="278">
        <v>133695</v>
      </c>
      <c r="N1075" s="278">
        <v>5150</v>
      </c>
      <c r="O1075" s="278">
        <v>110194</v>
      </c>
      <c r="P1075" s="278">
        <v>1605</v>
      </c>
    </row>
    <row r="1076" spans="12:16" hidden="1" outlineLevel="1">
      <c r="L1076" s="69">
        <f t="shared" si="558"/>
        <v>341</v>
      </c>
      <c r="M1076" s="278">
        <v>64917</v>
      </c>
      <c r="N1076" s="278">
        <v>2605</v>
      </c>
      <c r="O1076" s="278">
        <v>43842</v>
      </c>
      <c r="P1076" s="278">
        <v>534</v>
      </c>
    </row>
    <row r="1077" spans="12:16" hidden="1" outlineLevel="1">
      <c r="L1077" s="69">
        <f t="shared" si="558"/>
        <v>342</v>
      </c>
      <c r="M1077" s="278">
        <v>47802</v>
      </c>
      <c r="N1077" s="278">
        <v>1140</v>
      </c>
      <c r="O1077" s="278">
        <v>38825</v>
      </c>
      <c r="P1077" s="278">
        <v>374</v>
      </c>
    </row>
    <row r="1078" spans="12:16" hidden="1" outlineLevel="1">
      <c r="L1078" s="69">
        <f t="shared" si="558"/>
        <v>343</v>
      </c>
      <c r="M1078" s="278">
        <v>46195</v>
      </c>
      <c r="N1078" s="278">
        <v>5201</v>
      </c>
      <c r="O1078" s="278">
        <v>34648</v>
      </c>
      <c r="P1078" s="278">
        <v>2104</v>
      </c>
    </row>
    <row r="1079" spans="12:16" hidden="1" outlineLevel="1">
      <c r="L1079" s="69">
        <f t="shared" si="558"/>
        <v>344</v>
      </c>
      <c r="M1079" s="278">
        <v>20302</v>
      </c>
      <c r="N1079" s="278">
        <v>1679</v>
      </c>
      <c r="O1079" s="278">
        <v>14523</v>
      </c>
      <c r="P1079" s="278">
        <v>496</v>
      </c>
    </row>
    <row r="1080" spans="12:16" hidden="1" outlineLevel="1">
      <c r="L1080" s="69">
        <f t="shared" si="558"/>
        <v>345</v>
      </c>
      <c r="M1080" s="278">
        <v>15653</v>
      </c>
      <c r="N1080" s="278">
        <v>5704</v>
      </c>
      <c r="O1080" s="278">
        <v>8549</v>
      </c>
      <c r="P1080" s="278">
        <v>576</v>
      </c>
    </row>
    <row r="1081" spans="12:16" hidden="1" outlineLevel="1">
      <c r="L1081" s="69">
        <f t="shared" si="558"/>
        <v>346</v>
      </c>
      <c r="M1081" s="278">
        <v>17331</v>
      </c>
      <c r="N1081" s="278">
        <v>7256</v>
      </c>
      <c r="O1081" s="278">
        <v>8337</v>
      </c>
      <c r="P1081" s="278">
        <v>656</v>
      </c>
    </row>
    <row r="1082" spans="12:16" hidden="1" outlineLevel="1">
      <c r="L1082" s="69">
        <f t="shared" si="558"/>
        <v>347</v>
      </c>
      <c r="M1082" s="278">
        <v>15523</v>
      </c>
      <c r="N1082" s="278">
        <v>9254</v>
      </c>
      <c r="O1082" s="278">
        <v>8761</v>
      </c>
      <c r="P1082" s="278">
        <v>370</v>
      </c>
    </row>
    <row r="1083" spans="12:16" hidden="1" outlineLevel="1">
      <c r="L1083" s="69">
        <f t="shared" si="558"/>
        <v>348</v>
      </c>
      <c r="M1083" s="278">
        <v>10062</v>
      </c>
      <c r="N1083" s="278">
        <v>4846</v>
      </c>
      <c r="O1083" s="278">
        <v>5892</v>
      </c>
      <c r="P1083" s="278">
        <v>414</v>
      </c>
    </row>
    <row r="1084" spans="12:16" hidden="1" outlineLevel="1">
      <c r="L1084" s="69">
        <f t="shared" si="558"/>
        <v>349</v>
      </c>
      <c r="M1084" s="278">
        <v>17769</v>
      </c>
      <c r="N1084" s="278">
        <v>5473</v>
      </c>
      <c r="O1084" s="278">
        <v>9964</v>
      </c>
      <c r="P1084" s="278">
        <v>613</v>
      </c>
    </row>
    <row r="1085" spans="12:16" hidden="1" outlineLevel="1">
      <c r="L1085" s="69">
        <f t="shared" si="558"/>
        <v>350</v>
      </c>
      <c r="M1085" s="278">
        <v>12172</v>
      </c>
      <c r="N1085" s="278">
        <v>10075</v>
      </c>
      <c r="O1085" s="278">
        <v>6918</v>
      </c>
      <c r="P1085" s="278">
        <v>1382</v>
      </c>
    </row>
    <row r="1086" spans="12:16" hidden="1" outlineLevel="1">
      <c r="L1086" s="69">
        <f t="shared" si="558"/>
        <v>351</v>
      </c>
      <c r="M1086" s="278">
        <v>14521</v>
      </c>
      <c r="N1086" s="278">
        <v>924</v>
      </c>
      <c r="O1086" s="278">
        <v>10291</v>
      </c>
      <c r="P1086" s="278">
        <v>147</v>
      </c>
    </row>
    <row r="1087" spans="12:16" hidden="1" outlineLevel="1">
      <c r="L1087" s="69">
        <f t="shared" si="558"/>
        <v>352</v>
      </c>
      <c r="M1087" s="278">
        <v>6376</v>
      </c>
      <c r="N1087" s="278">
        <v>2116</v>
      </c>
      <c r="O1087" s="278">
        <v>4001</v>
      </c>
      <c r="P1087" s="278">
        <v>423</v>
      </c>
    </row>
    <row r="1088" spans="12:16" hidden="1" outlineLevel="1">
      <c r="L1088" s="69">
        <f t="shared" si="558"/>
        <v>353</v>
      </c>
      <c r="M1088" s="278">
        <v>9478</v>
      </c>
      <c r="N1088" s="278">
        <v>3547</v>
      </c>
      <c r="O1088" s="278">
        <v>5834</v>
      </c>
      <c r="P1088" s="278">
        <v>650</v>
      </c>
    </row>
    <row r="1089" spans="12:16" hidden="1" outlineLevel="1">
      <c r="L1089" s="69">
        <f t="shared" si="558"/>
        <v>354</v>
      </c>
      <c r="M1089" s="278">
        <v>4569</v>
      </c>
      <c r="N1089" s="278">
        <v>1413</v>
      </c>
      <c r="O1089" s="278">
        <v>3726</v>
      </c>
      <c r="P1089" s="278">
        <v>843</v>
      </c>
    </row>
    <row r="1090" spans="12:16" hidden="1" outlineLevel="1">
      <c r="L1090" s="69">
        <f t="shared" si="558"/>
        <v>355</v>
      </c>
      <c r="M1090" s="278">
        <v>9031</v>
      </c>
      <c r="N1090" s="278">
        <v>4167</v>
      </c>
      <c r="O1090" s="278">
        <v>5528</v>
      </c>
      <c r="P1090" s="278">
        <v>1078</v>
      </c>
    </row>
    <row r="1091" spans="12:16" hidden="1" outlineLevel="1">
      <c r="L1091" s="69">
        <f t="shared" si="558"/>
        <v>356</v>
      </c>
      <c r="M1091" s="278">
        <v>1587</v>
      </c>
      <c r="N1091" s="278">
        <v>1088</v>
      </c>
      <c r="O1091" s="278">
        <v>799</v>
      </c>
      <c r="P1091" s="278">
        <v>147</v>
      </c>
    </row>
    <row r="1092" spans="12:16" hidden="1" outlineLevel="1">
      <c r="L1092" s="69">
        <f t="shared" si="558"/>
        <v>357</v>
      </c>
      <c r="M1092" s="278">
        <v>13099</v>
      </c>
      <c r="N1092" s="278">
        <v>8997</v>
      </c>
      <c r="O1092" s="278">
        <v>6961</v>
      </c>
      <c r="P1092" s="278">
        <v>551</v>
      </c>
    </row>
    <row r="1093" spans="12:16" hidden="1" outlineLevel="1">
      <c r="L1093" s="69">
        <f t="shared" si="558"/>
        <v>358</v>
      </c>
      <c r="M1093" s="278">
        <v>8618</v>
      </c>
      <c r="N1093" s="278">
        <v>3645</v>
      </c>
      <c r="O1093" s="278">
        <v>3796</v>
      </c>
      <c r="P1093" s="278">
        <v>201</v>
      </c>
    </row>
    <row r="1094" spans="12:16" hidden="1" outlineLevel="1">
      <c r="L1094" s="69">
        <f t="shared" si="558"/>
        <v>359</v>
      </c>
      <c r="M1094" s="278">
        <v>4357</v>
      </c>
      <c r="N1094" s="278">
        <v>4337</v>
      </c>
      <c r="O1094" s="278">
        <v>2639</v>
      </c>
      <c r="P1094" s="278">
        <v>348</v>
      </c>
    </row>
    <row r="1095" spans="12:16" hidden="1" outlineLevel="1">
      <c r="L1095" s="69">
        <f t="shared" si="558"/>
        <v>360</v>
      </c>
      <c r="M1095" s="278">
        <v>4665</v>
      </c>
      <c r="N1095" s="278">
        <v>1487</v>
      </c>
      <c r="O1095" s="278">
        <v>1955</v>
      </c>
      <c r="P1095" s="278">
        <v>488</v>
      </c>
    </row>
    <row r="1096" spans="12:16" hidden="1" outlineLevel="1">
      <c r="L1096" s="69">
        <f t="shared" si="558"/>
        <v>361</v>
      </c>
      <c r="M1096" s="278">
        <v>6554</v>
      </c>
      <c r="N1096" s="278">
        <v>3565</v>
      </c>
      <c r="O1096" s="278">
        <v>4250</v>
      </c>
      <c r="P1096" s="278">
        <v>312</v>
      </c>
    </row>
    <row r="1097" spans="12:16" hidden="1" outlineLevel="1">
      <c r="L1097" s="69">
        <f t="shared" si="558"/>
        <v>362</v>
      </c>
      <c r="M1097" s="278">
        <v>1834</v>
      </c>
      <c r="N1097" s="278">
        <v>512</v>
      </c>
      <c r="O1097" s="278">
        <v>1068</v>
      </c>
      <c r="P1097" s="278">
        <v>27</v>
      </c>
    </row>
    <row r="1098" spans="12:16" hidden="1" outlineLevel="1">
      <c r="L1098" s="69">
        <f t="shared" si="558"/>
        <v>363</v>
      </c>
      <c r="M1098" s="278">
        <v>10625</v>
      </c>
      <c r="N1098" s="278">
        <v>7829</v>
      </c>
      <c r="O1098" s="278">
        <v>5014</v>
      </c>
      <c r="P1098" s="278">
        <v>341</v>
      </c>
    </row>
    <row r="1099" spans="12:16" hidden="1" outlineLevel="1">
      <c r="L1099" s="69">
        <f t="shared" si="558"/>
        <v>364</v>
      </c>
      <c r="M1099" s="278">
        <v>4931</v>
      </c>
      <c r="N1099" s="278">
        <v>1411</v>
      </c>
      <c r="O1099" s="278">
        <v>2891</v>
      </c>
      <c r="P1099" s="278">
        <v>80</v>
      </c>
    </row>
    <row r="1100" spans="12:16" hidden="1" outlineLevel="1">
      <c r="L1100" s="69">
        <f t="shared" si="558"/>
        <v>365</v>
      </c>
      <c r="M1100" s="278">
        <v>4671</v>
      </c>
      <c r="N1100" s="278">
        <v>3214</v>
      </c>
      <c r="O1100" s="278">
        <v>2051</v>
      </c>
      <c r="P1100" s="278">
        <v>211</v>
      </c>
    </row>
    <row r="1101" spans="12:16" hidden="1" outlineLevel="1">
      <c r="L1101" s="69">
        <f t="shared" si="558"/>
        <v>366</v>
      </c>
      <c r="M1101" s="278">
        <v>7578</v>
      </c>
      <c r="N1101" s="278">
        <v>9777</v>
      </c>
      <c r="O1101" s="278">
        <v>4146</v>
      </c>
      <c r="P1101" s="278">
        <v>1509</v>
      </c>
    </row>
    <row r="1102" spans="12:16" hidden="1" outlineLevel="1">
      <c r="L1102" s="69">
        <f t="shared" si="558"/>
        <v>367</v>
      </c>
      <c r="M1102" s="278">
        <v>9575</v>
      </c>
      <c r="N1102" s="278">
        <v>10012</v>
      </c>
      <c r="O1102" s="278">
        <v>5144</v>
      </c>
      <c r="P1102" s="278">
        <v>1120</v>
      </c>
    </row>
    <row r="1103" spans="12:16" hidden="1" outlineLevel="1">
      <c r="L1103" s="69">
        <f t="shared" si="558"/>
        <v>368</v>
      </c>
      <c r="M1103" s="278">
        <v>15147</v>
      </c>
      <c r="N1103" s="278">
        <v>16579</v>
      </c>
      <c r="O1103" s="278">
        <v>8331</v>
      </c>
      <c r="P1103" s="278">
        <v>3186</v>
      </c>
    </row>
    <row r="1104" spans="12:16" hidden="1" outlineLevel="1">
      <c r="L1104" s="69">
        <f t="shared" si="558"/>
        <v>369</v>
      </c>
      <c r="M1104" s="278">
        <v>210120</v>
      </c>
      <c r="N1104" s="278">
        <v>1350</v>
      </c>
      <c r="O1104" s="278">
        <v>171615</v>
      </c>
      <c r="P1104" s="278">
        <v>945</v>
      </c>
    </row>
    <row r="1105" spans="12:16" hidden="1" outlineLevel="1">
      <c r="L1105" s="69">
        <f t="shared" si="558"/>
        <v>370</v>
      </c>
      <c r="M1105" s="278">
        <v>5740</v>
      </c>
      <c r="N1105" s="278">
        <v>27</v>
      </c>
      <c r="O1105" s="278">
        <v>6094</v>
      </c>
      <c r="P1105" s="278">
        <v>46</v>
      </c>
    </row>
    <row r="1106" spans="12:16" hidden="1" outlineLevel="1">
      <c r="L1106" s="69">
        <f t="shared" si="558"/>
        <v>371</v>
      </c>
      <c r="M1106" s="278">
        <v>4418</v>
      </c>
      <c r="N1106" s="278">
        <v>1236</v>
      </c>
      <c r="O1106" s="278">
        <v>2990</v>
      </c>
      <c r="P1106" s="278">
        <v>259</v>
      </c>
    </row>
    <row r="1107" spans="12:16" hidden="1" outlineLevel="1">
      <c r="L1107" s="69">
        <f t="shared" si="558"/>
        <v>372</v>
      </c>
      <c r="M1107" s="278">
        <v>5460</v>
      </c>
      <c r="N1107" s="278">
        <v>833</v>
      </c>
      <c r="O1107" s="278">
        <v>4429</v>
      </c>
      <c r="P1107" s="278">
        <v>57</v>
      </c>
    </row>
    <row r="1108" spans="12:16" hidden="1" outlineLevel="1">
      <c r="L1108" s="69">
        <f t="shared" si="558"/>
        <v>373</v>
      </c>
      <c r="M1108" s="278">
        <v>15083</v>
      </c>
      <c r="N1108" s="278">
        <v>2617</v>
      </c>
      <c r="O1108" s="278">
        <v>7741</v>
      </c>
      <c r="P1108" s="278">
        <v>189</v>
      </c>
    </row>
    <row r="1109" spans="12:16" hidden="1" outlineLevel="1">
      <c r="L1109" s="69">
        <f t="shared" si="558"/>
        <v>374</v>
      </c>
      <c r="M1109" s="278">
        <v>5777</v>
      </c>
      <c r="N1109" s="278">
        <v>1439</v>
      </c>
      <c r="O1109" s="278">
        <v>3161</v>
      </c>
      <c r="P1109" s="278">
        <v>301</v>
      </c>
    </row>
    <row r="1110" spans="12:16" hidden="1" outlineLevel="1">
      <c r="L1110" s="69">
        <f t="shared" si="558"/>
        <v>375</v>
      </c>
      <c r="M1110" s="278">
        <v>6723</v>
      </c>
      <c r="N1110" s="278">
        <v>834</v>
      </c>
      <c r="O1110" s="278">
        <v>4223</v>
      </c>
      <c r="P1110" s="278">
        <v>143</v>
      </c>
    </row>
    <row r="1111" spans="12:16" hidden="1" outlineLevel="1">
      <c r="L1111" s="69">
        <f t="shared" si="558"/>
        <v>376</v>
      </c>
      <c r="M1111" s="278">
        <v>66537</v>
      </c>
      <c r="N1111" s="278">
        <v>3367</v>
      </c>
      <c r="O1111" s="278">
        <v>55445</v>
      </c>
      <c r="P1111" s="278">
        <v>309</v>
      </c>
    </row>
    <row r="1112" spans="12:16" hidden="1" outlineLevel="1">
      <c r="L1112" s="69">
        <f t="shared" si="558"/>
        <v>377</v>
      </c>
      <c r="M1112" s="278">
        <v>26216</v>
      </c>
      <c r="N1112" s="278">
        <v>7712</v>
      </c>
      <c r="O1112" s="278">
        <v>15491</v>
      </c>
      <c r="P1112" s="278">
        <v>260</v>
      </c>
    </row>
    <row r="1113" spans="12:16" hidden="1" outlineLevel="1">
      <c r="L1113" s="69">
        <f t="shared" si="558"/>
        <v>378</v>
      </c>
      <c r="M1113" s="278">
        <v>11462</v>
      </c>
      <c r="N1113" s="278">
        <v>3191</v>
      </c>
      <c r="O1113" s="278">
        <v>5004</v>
      </c>
      <c r="P1113" s="278">
        <v>262</v>
      </c>
    </row>
    <row r="1114" spans="12:16" hidden="1" outlineLevel="1">
      <c r="L1114" s="69">
        <f t="shared" si="558"/>
        <v>379</v>
      </c>
      <c r="M1114" s="278">
        <v>12937</v>
      </c>
      <c r="N1114" s="278">
        <v>8241</v>
      </c>
      <c r="O1114" s="278">
        <v>4792</v>
      </c>
      <c r="P1114" s="278">
        <v>221</v>
      </c>
    </row>
    <row r="1115" spans="12:16" hidden="1" outlineLevel="1">
      <c r="L1115" s="69">
        <f t="shared" si="558"/>
        <v>380</v>
      </c>
      <c r="M1115" s="278">
        <v>4847</v>
      </c>
      <c r="N1115" s="278">
        <v>1460</v>
      </c>
      <c r="O1115" s="278">
        <v>2143</v>
      </c>
      <c r="P1115" s="278">
        <v>63</v>
      </c>
    </row>
    <row r="1116" spans="12:16" hidden="1" outlineLevel="1">
      <c r="L1116" s="69">
        <f t="shared" si="558"/>
        <v>381</v>
      </c>
      <c r="M1116" s="278">
        <v>7402</v>
      </c>
      <c r="N1116" s="278">
        <v>4636</v>
      </c>
      <c r="O1116" s="278">
        <v>3082</v>
      </c>
      <c r="P1116" s="278">
        <v>541</v>
      </c>
    </row>
    <row r="1117" spans="12:16" hidden="1" outlineLevel="1">
      <c r="L1117" s="69">
        <f t="shared" si="558"/>
        <v>382</v>
      </c>
      <c r="M1117" s="278">
        <v>14359</v>
      </c>
      <c r="N1117" s="278">
        <v>13109</v>
      </c>
      <c r="O1117" s="278">
        <v>5629</v>
      </c>
      <c r="P1117" s="278">
        <v>729</v>
      </c>
    </row>
    <row r="1118" spans="12:16" hidden="1" outlineLevel="1">
      <c r="L1118" s="69">
        <f t="shared" si="558"/>
        <v>383</v>
      </c>
      <c r="M1118" s="278">
        <v>3300</v>
      </c>
      <c r="N1118" s="278">
        <v>3704</v>
      </c>
      <c r="O1118" s="278">
        <v>1275</v>
      </c>
      <c r="P1118" s="278">
        <v>511</v>
      </c>
    </row>
    <row r="1119" spans="12:16" hidden="1" outlineLevel="1">
      <c r="L1119" s="69">
        <f t="shared" si="558"/>
        <v>384</v>
      </c>
      <c r="M1119" s="278">
        <v>7458</v>
      </c>
      <c r="N1119" s="278">
        <v>4229</v>
      </c>
      <c r="O1119" s="278">
        <v>3696</v>
      </c>
      <c r="P1119" s="278">
        <v>121</v>
      </c>
    </row>
    <row r="1120" spans="12:16" hidden="1" outlineLevel="1">
      <c r="L1120" s="69">
        <f t="shared" si="558"/>
        <v>385</v>
      </c>
      <c r="M1120" s="278">
        <v>6748</v>
      </c>
      <c r="N1120" s="278">
        <v>3459</v>
      </c>
      <c r="O1120" s="278">
        <v>1983</v>
      </c>
      <c r="P1120" s="278">
        <v>412</v>
      </c>
    </row>
    <row r="1121" spans="12:16" hidden="1" outlineLevel="1">
      <c r="L1121" s="69">
        <f t="shared" si="558"/>
        <v>386</v>
      </c>
      <c r="M1121" s="278">
        <v>15627</v>
      </c>
      <c r="N1121" s="278">
        <v>10255</v>
      </c>
      <c r="O1121" s="278">
        <v>2356</v>
      </c>
      <c r="P1121" s="278">
        <v>267</v>
      </c>
    </row>
    <row r="1122" spans="12:16" hidden="1" outlineLevel="1">
      <c r="L1122" s="69">
        <f t="shared" ref="L1122:L1175" si="559">L1121+1</f>
        <v>387</v>
      </c>
      <c r="M1122" s="278">
        <v>13408</v>
      </c>
      <c r="N1122" s="278">
        <v>658</v>
      </c>
      <c r="O1122" s="278">
        <v>13614</v>
      </c>
      <c r="P1122" s="278">
        <v>516</v>
      </c>
    </row>
    <row r="1123" spans="12:16" hidden="1" outlineLevel="1">
      <c r="L1123" s="69">
        <f t="shared" si="559"/>
        <v>388</v>
      </c>
      <c r="M1123" s="278">
        <v>25376</v>
      </c>
      <c r="N1123" s="278">
        <v>4982</v>
      </c>
      <c r="O1123" s="278">
        <v>17317</v>
      </c>
      <c r="P1123" s="278">
        <v>2935</v>
      </c>
    </row>
    <row r="1124" spans="12:16" hidden="1" outlineLevel="1">
      <c r="L1124" s="69">
        <f t="shared" si="559"/>
        <v>389</v>
      </c>
      <c r="M1124" s="278">
        <v>48969</v>
      </c>
      <c r="N1124" s="278">
        <v>5470</v>
      </c>
      <c r="O1124" s="278">
        <v>33506</v>
      </c>
      <c r="P1124" s="278">
        <v>2168</v>
      </c>
    </row>
    <row r="1125" spans="12:16" hidden="1" outlineLevel="1">
      <c r="L1125" s="69">
        <f t="shared" si="559"/>
        <v>390</v>
      </c>
      <c r="M1125" s="278">
        <v>65904</v>
      </c>
      <c r="N1125" s="278">
        <v>213</v>
      </c>
      <c r="O1125" s="278">
        <v>56333</v>
      </c>
      <c r="P1125" s="278">
        <v>103</v>
      </c>
    </row>
    <row r="1126" spans="12:16" hidden="1" outlineLevel="1">
      <c r="L1126" s="69">
        <f t="shared" si="559"/>
        <v>391</v>
      </c>
      <c r="M1126" s="278">
        <v>15841</v>
      </c>
      <c r="N1126" s="278">
        <v>5495</v>
      </c>
      <c r="O1126" s="278">
        <v>8318</v>
      </c>
      <c r="P1126" s="278">
        <v>499</v>
      </c>
    </row>
    <row r="1127" spans="12:16" hidden="1" outlineLevel="1">
      <c r="L1127" s="69">
        <f t="shared" si="559"/>
        <v>392</v>
      </c>
      <c r="M1127" s="278">
        <v>4578</v>
      </c>
      <c r="N1127" s="278">
        <v>6998</v>
      </c>
      <c r="O1127" s="278">
        <v>1410</v>
      </c>
      <c r="P1127" s="278">
        <v>555</v>
      </c>
    </row>
    <row r="1128" spans="12:16" hidden="1" outlineLevel="1">
      <c r="L1128" s="69">
        <f t="shared" si="559"/>
        <v>393</v>
      </c>
      <c r="M1128" s="278">
        <v>7405</v>
      </c>
      <c r="N1128" s="278">
        <v>1012</v>
      </c>
      <c r="O1128" s="278">
        <v>2662</v>
      </c>
      <c r="P1128" s="278">
        <v>36</v>
      </c>
    </row>
    <row r="1129" spans="12:16" hidden="1" outlineLevel="1">
      <c r="L1129" s="69">
        <f t="shared" si="559"/>
        <v>394</v>
      </c>
      <c r="M1129" s="278">
        <v>4818</v>
      </c>
      <c r="N1129" s="278">
        <v>5289</v>
      </c>
      <c r="O1129" s="278">
        <v>1625</v>
      </c>
      <c r="P1129" s="278">
        <v>958</v>
      </c>
    </row>
    <row r="1130" spans="12:16" hidden="1" outlineLevel="1">
      <c r="L1130" s="69">
        <f t="shared" si="559"/>
        <v>395</v>
      </c>
      <c r="M1130" s="278">
        <v>5362</v>
      </c>
      <c r="N1130" s="278">
        <v>4071</v>
      </c>
      <c r="O1130" s="278">
        <v>2884</v>
      </c>
      <c r="P1130" s="278">
        <v>899</v>
      </c>
    </row>
    <row r="1131" spans="12:16" hidden="1" outlineLevel="1">
      <c r="L1131" s="69">
        <f t="shared" si="559"/>
        <v>396</v>
      </c>
      <c r="M1131" s="278">
        <v>0</v>
      </c>
      <c r="N1131" s="278">
        <v>0</v>
      </c>
      <c r="O1131" s="278">
        <v>0</v>
      </c>
      <c r="P1131" s="278">
        <v>0</v>
      </c>
    </row>
    <row r="1132" spans="12:16" hidden="1" outlineLevel="1">
      <c r="L1132" s="69">
        <f t="shared" si="559"/>
        <v>397</v>
      </c>
      <c r="M1132" s="278">
        <v>0</v>
      </c>
      <c r="N1132" s="278">
        <v>0</v>
      </c>
      <c r="O1132" s="278">
        <v>0</v>
      </c>
      <c r="P1132" s="278">
        <v>0</v>
      </c>
    </row>
    <row r="1133" spans="12:16" hidden="1" outlineLevel="1">
      <c r="L1133" s="69">
        <f t="shared" si="559"/>
        <v>398</v>
      </c>
      <c r="M1133" s="278">
        <v>0</v>
      </c>
      <c r="N1133" s="278">
        <v>0</v>
      </c>
      <c r="O1133" s="278">
        <v>0</v>
      </c>
      <c r="P1133" s="278">
        <v>0</v>
      </c>
    </row>
    <row r="1134" spans="12:16" hidden="1" outlineLevel="1">
      <c r="L1134" s="69">
        <f t="shared" si="559"/>
        <v>399</v>
      </c>
      <c r="M1134" s="278">
        <v>0</v>
      </c>
      <c r="N1134" s="278">
        <v>0</v>
      </c>
      <c r="O1134" s="278">
        <v>0</v>
      </c>
      <c r="P1134" s="278">
        <v>0</v>
      </c>
    </row>
    <row r="1135" spans="12:16" hidden="1" outlineLevel="1">
      <c r="L1135" s="69">
        <f t="shared" si="559"/>
        <v>400</v>
      </c>
      <c r="M1135" s="278">
        <v>0</v>
      </c>
      <c r="N1135" s="278">
        <v>0</v>
      </c>
      <c r="O1135" s="278">
        <v>0</v>
      </c>
      <c r="P1135" s="278">
        <v>0</v>
      </c>
    </row>
    <row r="1136" spans="12:16" hidden="1" outlineLevel="1">
      <c r="L1136" s="69">
        <f t="shared" si="559"/>
        <v>401</v>
      </c>
      <c r="M1136" s="278">
        <v>0</v>
      </c>
      <c r="N1136" s="278">
        <v>0</v>
      </c>
      <c r="O1136" s="278">
        <v>0</v>
      </c>
      <c r="P1136" s="278">
        <v>0</v>
      </c>
    </row>
    <row r="1137" spans="12:16" hidden="1" outlineLevel="1">
      <c r="L1137" s="69">
        <f t="shared" si="559"/>
        <v>402</v>
      </c>
      <c r="M1137" s="278">
        <v>0</v>
      </c>
      <c r="N1137" s="278">
        <v>0</v>
      </c>
      <c r="O1137" s="278">
        <v>0</v>
      </c>
      <c r="P1137" s="278">
        <v>0</v>
      </c>
    </row>
    <row r="1138" spans="12:16" hidden="1" outlineLevel="1">
      <c r="L1138" s="69">
        <f t="shared" si="559"/>
        <v>403</v>
      </c>
      <c r="M1138" s="278">
        <v>0</v>
      </c>
      <c r="N1138" s="278">
        <v>0</v>
      </c>
      <c r="O1138" s="278">
        <v>0</v>
      </c>
      <c r="P1138" s="278">
        <v>0</v>
      </c>
    </row>
    <row r="1139" spans="12:16" hidden="1" outlineLevel="1">
      <c r="L1139" s="69">
        <f t="shared" si="559"/>
        <v>404</v>
      </c>
      <c r="M1139" s="278">
        <v>0</v>
      </c>
      <c r="N1139" s="278">
        <v>0</v>
      </c>
      <c r="O1139" s="278">
        <v>0</v>
      </c>
      <c r="P1139" s="278">
        <v>0</v>
      </c>
    </row>
    <row r="1140" spans="12:16" hidden="1" outlineLevel="1">
      <c r="L1140" s="69">
        <f t="shared" si="559"/>
        <v>405</v>
      </c>
      <c r="M1140" s="278">
        <v>0</v>
      </c>
      <c r="N1140" s="278">
        <v>0</v>
      </c>
      <c r="O1140" s="278">
        <v>0</v>
      </c>
      <c r="P1140" s="278">
        <v>0</v>
      </c>
    </row>
    <row r="1141" spans="12:16" hidden="1" outlineLevel="1">
      <c r="L1141" s="69">
        <f t="shared" si="559"/>
        <v>406</v>
      </c>
      <c r="M1141" s="278">
        <v>0</v>
      </c>
      <c r="N1141" s="278">
        <v>0</v>
      </c>
      <c r="O1141" s="278">
        <v>0</v>
      </c>
      <c r="P1141" s="278">
        <v>0</v>
      </c>
    </row>
    <row r="1142" spans="12:16" hidden="1" outlineLevel="1">
      <c r="L1142" s="69">
        <f t="shared" si="559"/>
        <v>407</v>
      </c>
      <c r="M1142" s="278">
        <v>0</v>
      </c>
      <c r="N1142" s="278">
        <v>0</v>
      </c>
      <c r="O1142" s="278">
        <v>0</v>
      </c>
      <c r="P1142" s="278">
        <v>0</v>
      </c>
    </row>
    <row r="1143" spans="12:16" hidden="1" outlineLevel="1">
      <c r="L1143" s="69">
        <f t="shared" si="559"/>
        <v>408</v>
      </c>
      <c r="M1143" s="278">
        <v>0</v>
      </c>
      <c r="N1143" s="278">
        <v>0</v>
      </c>
      <c r="O1143" s="278">
        <v>0</v>
      </c>
      <c r="P1143" s="278">
        <v>0</v>
      </c>
    </row>
    <row r="1144" spans="12:16" hidden="1" outlineLevel="1">
      <c r="L1144" s="69">
        <f t="shared" si="559"/>
        <v>409</v>
      </c>
      <c r="M1144" s="278">
        <v>0</v>
      </c>
      <c r="N1144" s="278">
        <v>0</v>
      </c>
      <c r="O1144" s="278">
        <v>0</v>
      </c>
      <c r="P1144" s="278">
        <v>0</v>
      </c>
    </row>
    <row r="1145" spans="12:16" hidden="1" outlineLevel="1">
      <c r="L1145" s="69">
        <f t="shared" si="559"/>
        <v>410</v>
      </c>
      <c r="M1145" s="278">
        <v>0</v>
      </c>
      <c r="N1145" s="278">
        <v>0</v>
      </c>
      <c r="O1145" s="278">
        <v>0</v>
      </c>
      <c r="P1145" s="278">
        <v>0</v>
      </c>
    </row>
    <row r="1146" spans="12:16" hidden="1" outlineLevel="1">
      <c r="L1146" s="69">
        <f t="shared" si="559"/>
        <v>411</v>
      </c>
      <c r="M1146" s="278">
        <v>0</v>
      </c>
      <c r="N1146" s="278">
        <v>0</v>
      </c>
      <c r="O1146" s="278">
        <v>0</v>
      </c>
      <c r="P1146" s="278">
        <v>0</v>
      </c>
    </row>
    <row r="1147" spans="12:16" hidden="1" outlineLevel="1">
      <c r="L1147" s="69">
        <f t="shared" si="559"/>
        <v>412</v>
      </c>
      <c r="M1147" s="278">
        <v>0</v>
      </c>
      <c r="N1147" s="278">
        <v>0</v>
      </c>
      <c r="O1147" s="278">
        <v>0</v>
      </c>
      <c r="P1147" s="278">
        <v>0</v>
      </c>
    </row>
    <row r="1148" spans="12:16" hidden="1" outlineLevel="1">
      <c r="L1148" s="69">
        <f t="shared" si="559"/>
        <v>413</v>
      </c>
      <c r="M1148" s="278">
        <v>0</v>
      </c>
      <c r="N1148" s="278">
        <v>0</v>
      </c>
      <c r="O1148" s="278">
        <v>0</v>
      </c>
      <c r="P1148" s="278">
        <v>0</v>
      </c>
    </row>
    <row r="1149" spans="12:16" hidden="1" outlineLevel="1">
      <c r="L1149" s="69">
        <f t="shared" si="559"/>
        <v>414</v>
      </c>
      <c r="M1149" s="278">
        <v>0</v>
      </c>
      <c r="N1149" s="278">
        <v>0</v>
      </c>
      <c r="O1149" s="278">
        <v>0</v>
      </c>
      <c r="P1149" s="278">
        <v>0</v>
      </c>
    </row>
    <row r="1150" spans="12:16" hidden="1" outlineLevel="1">
      <c r="L1150" s="69">
        <f t="shared" si="559"/>
        <v>415</v>
      </c>
      <c r="M1150" s="278">
        <v>0</v>
      </c>
      <c r="N1150" s="278">
        <v>0</v>
      </c>
      <c r="O1150" s="278">
        <v>0</v>
      </c>
      <c r="P1150" s="278">
        <v>0</v>
      </c>
    </row>
    <row r="1151" spans="12:16" hidden="1" outlineLevel="1">
      <c r="L1151" s="69">
        <f t="shared" si="559"/>
        <v>416</v>
      </c>
      <c r="M1151" s="278">
        <v>0</v>
      </c>
      <c r="N1151" s="278">
        <v>0</v>
      </c>
      <c r="O1151" s="278">
        <v>0</v>
      </c>
      <c r="P1151" s="278">
        <v>0</v>
      </c>
    </row>
    <row r="1152" spans="12:16" hidden="1" outlineLevel="1">
      <c r="L1152" s="69">
        <f t="shared" si="559"/>
        <v>417</v>
      </c>
      <c r="M1152" s="278">
        <v>0</v>
      </c>
      <c r="N1152" s="278">
        <v>0</v>
      </c>
      <c r="O1152" s="278">
        <v>0</v>
      </c>
      <c r="P1152" s="278">
        <v>0</v>
      </c>
    </row>
    <row r="1153" spans="12:16" hidden="1" outlineLevel="1">
      <c r="L1153" s="69">
        <f t="shared" si="559"/>
        <v>418</v>
      </c>
      <c r="M1153" s="278">
        <v>0</v>
      </c>
      <c r="N1153" s="278">
        <v>0</v>
      </c>
      <c r="O1153" s="278">
        <v>0</v>
      </c>
      <c r="P1153" s="278">
        <v>0</v>
      </c>
    </row>
    <row r="1154" spans="12:16" hidden="1" outlineLevel="1">
      <c r="L1154" s="69">
        <f t="shared" si="559"/>
        <v>419</v>
      </c>
      <c r="M1154" s="278">
        <v>0</v>
      </c>
      <c r="N1154" s="278">
        <v>0</v>
      </c>
      <c r="O1154" s="278">
        <v>0</v>
      </c>
      <c r="P1154" s="278">
        <v>0</v>
      </c>
    </row>
    <row r="1155" spans="12:16" hidden="1" outlineLevel="1">
      <c r="L1155" s="69">
        <f t="shared" si="559"/>
        <v>420</v>
      </c>
      <c r="M1155" s="278">
        <v>0</v>
      </c>
      <c r="N1155" s="278">
        <v>0</v>
      </c>
      <c r="O1155" s="278">
        <v>0</v>
      </c>
      <c r="P1155" s="278">
        <v>0</v>
      </c>
    </row>
    <row r="1156" spans="12:16" hidden="1" outlineLevel="1">
      <c r="L1156" s="69">
        <f t="shared" si="559"/>
        <v>421</v>
      </c>
      <c r="M1156" s="278">
        <v>0</v>
      </c>
      <c r="N1156" s="278">
        <v>0</v>
      </c>
      <c r="O1156" s="278">
        <v>0</v>
      </c>
      <c r="P1156" s="278">
        <v>0</v>
      </c>
    </row>
    <row r="1157" spans="12:16" hidden="1" outlineLevel="1">
      <c r="L1157" s="69">
        <f t="shared" si="559"/>
        <v>422</v>
      </c>
      <c r="M1157" s="278">
        <v>0</v>
      </c>
      <c r="N1157" s="278">
        <v>0</v>
      </c>
      <c r="O1157" s="278">
        <v>0</v>
      </c>
      <c r="P1157" s="278">
        <v>0</v>
      </c>
    </row>
    <row r="1158" spans="12:16" hidden="1" outlineLevel="1">
      <c r="L1158" s="69">
        <f t="shared" si="559"/>
        <v>423</v>
      </c>
      <c r="M1158" s="278">
        <v>0</v>
      </c>
      <c r="N1158" s="278">
        <v>0</v>
      </c>
      <c r="O1158" s="278">
        <v>0</v>
      </c>
      <c r="P1158" s="278">
        <v>0</v>
      </c>
    </row>
    <row r="1159" spans="12:16" hidden="1" outlineLevel="1">
      <c r="L1159" s="69">
        <f t="shared" si="559"/>
        <v>424</v>
      </c>
      <c r="M1159" s="278">
        <v>0</v>
      </c>
      <c r="N1159" s="278">
        <v>0</v>
      </c>
      <c r="O1159" s="278">
        <v>0</v>
      </c>
      <c r="P1159" s="278">
        <v>0</v>
      </c>
    </row>
    <row r="1160" spans="12:16" hidden="1" outlineLevel="1">
      <c r="L1160" s="69">
        <f t="shared" si="559"/>
        <v>425</v>
      </c>
      <c r="M1160" s="278">
        <v>0</v>
      </c>
      <c r="N1160" s="278">
        <v>0</v>
      </c>
      <c r="O1160" s="278">
        <v>0</v>
      </c>
      <c r="P1160" s="278">
        <v>0</v>
      </c>
    </row>
    <row r="1161" spans="12:16" hidden="1" outlineLevel="1">
      <c r="L1161" s="69">
        <f t="shared" si="559"/>
        <v>426</v>
      </c>
      <c r="M1161" s="278">
        <v>0</v>
      </c>
      <c r="N1161" s="278">
        <v>0</v>
      </c>
      <c r="O1161" s="278">
        <v>0</v>
      </c>
      <c r="P1161" s="278">
        <v>0</v>
      </c>
    </row>
    <row r="1162" spans="12:16" hidden="1" outlineLevel="1">
      <c r="L1162" s="69">
        <f t="shared" si="559"/>
        <v>427</v>
      </c>
      <c r="M1162" s="278">
        <v>0</v>
      </c>
      <c r="N1162" s="278">
        <v>0</v>
      </c>
      <c r="O1162" s="278">
        <v>0</v>
      </c>
      <c r="P1162" s="278">
        <v>0</v>
      </c>
    </row>
    <row r="1163" spans="12:16" hidden="1" outlineLevel="1">
      <c r="L1163" s="69">
        <f t="shared" si="559"/>
        <v>428</v>
      </c>
      <c r="M1163" s="278">
        <v>0</v>
      </c>
      <c r="N1163" s="278">
        <v>0</v>
      </c>
      <c r="O1163" s="278">
        <v>0</v>
      </c>
      <c r="P1163" s="278">
        <v>0</v>
      </c>
    </row>
    <row r="1164" spans="12:16" hidden="1" outlineLevel="1">
      <c r="L1164" s="69">
        <f t="shared" si="559"/>
        <v>429</v>
      </c>
      <c r="M1164" s="278">
        <v>0</v>
      </c>
      <c r="N1164" s="278">
        <v>0</v>
      </c>
      <c r="O1164" s="278">
        <v>0</v>
      </c>
      <c r="P1164" s="278">
        <v>0</v>
      </c>
    </row>
    <row r="1165" spans="12:16" hidden="1" outlineLevel="1">
      <c r="L1165" s="69">
        <f t="shared" si="559"/>
        <v>430</v>
      </c>
      <c r="M1165" s="278">
        <v>0</v>
      </c>
      <c r="N1165" s="278">
        <v>0</v>
      </c>
      <c r="O1165" s="278">
        <v>0</v>
      </c>
      <c r="P1165" s="278">
        <v>0</v>
      </c>
    </row>
    <row r="1166" spans="12:16" hidden="1" outlineLevel="1">
      <c r="L1166" s="69">
        <f t="shared" si="559"/>
        <v>431</v>
      </c>
      <c r="M1166" s="278">
        <v>0</v>
      </c>
      <c r="N1166" s="278">
        <v>0</v>
      </c>
      <c r="O1166" s="278">
        <v>0</v>
      </c>
      <c r="P1166" s="278">
        <v>0</v>
      </c>
    </row>
    <row r="1167" spans="12:16" hidden="1" outlineLevel="1">
      <c r="L1167" s="69">
        <f t="shared" si="559"/>
        <v>432</v>
      </c>
      <c r="M1167" s="278">
        <v>0</v>
      </c>
      <c r="N1167" s="278">
        <v>0</v>
      </c>
      <c r="O1167" s="278">
        <v>0</v>
      </c>
      <c r="P1167" s="278">
        <v>0</v>
      </c>
    </row>
    <row r="1168" spans="12:16" hidden="1" outlineLevel="1">
      <c r="L1168" s="69">
        <f t="shared" si="559"/>
        <v>433</v>
      </c>
      <c r="M1168" s="278">
        <v>0</v>
      </c>
      <c r="N1168" s="278">
        <v>0</v>
      </c>
      <c r="O1168" s="278">
        <v>0</v>
      </c>
      <c r="P1168" s="278">
        <v>0</v>
      </c>
    </row>
    <row r="1169" spans="12:16" hidden="1" outlineLevel="1">
      <c r="L1169" s="69">
        <f t="shared" si="559"/>
        <v>434</v>
      </c>
      <c r="M1169" s="278">
        <v>0</v>
      </c>
      <c r="N1169" s="278">
        <v>0</v>
      </c>
      <c r="O1169" s="278">
        <v>0</v>
      </c>
      <c r="P1169" s="278">
        <v>0</v>
      </c>
    </row>
    <row r="1170" spans="12:16" hidden="1" outlineLevel="1">
      <c r="L1170" s="69">
        <f t="shared" si="559"/>
        <v>435</v>
      </c>
      <c r="M1170" s="278">
        <v>0</v>
      </c>
      <c r="N1170" s="278">
        <v>0</v>
      </c>
      <c r="O1170" s="278">
        <v>0</v>
      </c>
      <c r="P1170" s="278">
        <v>0</v>
      </c>
    </row>
    <row r="1171" spans="12:16" hidden="1" outlineLevel="1">
      <c r="L1171" s="69">
        <f t="shared" si="559"/>
        <v>436</v>
      </c>
      <c r="M1171" s="278">
        <v>0</v>
      </c>
      <c r="N1171" s="278">
        <v>0</v>
      </c>
      <c r="O1171" s="278">
        <v>0</v>
      </c>
      <c r="P1171" s="278">
        <v>0</v>
      </c>
    </row>
    <row r="1172" spans="12:16" hidden="1" outlineLevel="1">
      <c r="L1172" s="69">
        <f t="shared" si="559"/>
        <v>437</v>
      </c>
      <c r="M1172" s="278">
        <v>0</v>
      </c>
      <c r="N1172" s="278">
        <v>0</v>
      </c>
      <c r="O1172" s="278">
        <v>0</v>
      </c>
      <c r="P1172" s="278">
        <v>0</v>
      </c>
    </row>
    <row r="1173" spans="12:16" hidden="1" outlineLevel="1">
      <c r="L1173" s="69">
        <f t="shared" si="559"/>
        <v>438</v>
      </c>
      <c r="M1173" s="278">
        <v>0</v>
      </c>
      <c r="N1173" s="278">
        <v>0</v>
      </c>
      <c r="O1173" s="278">
        <v>0</v>
      </c>
      <c r="P1173" s="278">
        <v>0</v>
      </c>
    </row>
    <row r="1174" spans="12:16" hidden="1" outlineLevel="1">
      <c r="L1174" s="69">
        <f t="shared" si="559"/>
        <v>439</v>
      </c>
      <c r="M1174" s="278">
        <v>0</v>
      </c>
      <c r="N1174" s="278">
        <v>0</v>
      </c>
      <c r="O1174" s="278">
        <v>0</v>
      </c>
      <c r="P1174" s="278">
        <v>0</v>
      </c>
    </row>
    <row r="1175" spans="12:16" collapsed="1">
      <c r="L1175" s="69">
        <f t="shared" si="559"/>
        <v>440</v>
      </c>
      <c r="M1175" s="278">
        <v>0</v>
      </c>
      <c r="N1175" s="278">
        <v>0</v>
      </c>
      <c r="O1175" s="278">
        <v>0</v>
      </c>
      <c r="P1175" s="278">
        <v>0</v>
      </c>
    </row>
    <row r="1177" spans="12:16">
      <c r="L1177" s="265" t="s">
        <v>677</v>
      </c>
      <c r="M1177" s="307">
        <f>SUM(M736:M1175)</f>
        <v>18703489</v>
      </c>
      <c r="N1177" s="307">
        <f>SUM(N736:N1175)</f>
        <v>1400330</v>
      </c>
      <c r="O1177" s="307">
        <f>SUM(O736:O1175)</f>
        <v>12859256</v>
      </c>
      <c r="P1177" s="307">
        <f>SUM(P736:P1175)</f>
        <v>271444</v>
      </c>
    </row>
  </sheetData>
  <phoneticPr fontId="0" type="noConversion"/>
  <conditionalFormatting sqref="K497:K569 K72 K150:K160 K6 K4 K1:K2 K642 N643:N670 N614:N641 L682:T682 K8:K11 K719:K722 K609:K613 K378:K422 K429:K448 K456:K460 K42:K54 K122:K129 K131:K148 K716 L686:R686 K671:K693 K21:K25 K14:K19 K493:K495 K112:K114 K116:K117 K74:K84 K462:K490 K27:K40 K56:K70 K99:K110 K730:K746 K726 L713:P713 K696:K713 K162:K376 K762:K65464">
    <cfRule type="cellIs" dxfId="41" priority="48" stopIfTrue="1" operator="equal">
      <formula>"error"</formula>
    </cfRule>
  </conditionalFormatting>
  <conditionalFormatting sqref="F130:G137 F77:G84 F41:G48">
    <cfRule type="cellIs" dxfId="40" priority="49" stopIfTrue="1" operator="equal">
      <formula>0</formula>
    </cfRule>
  </conditionalFormatting>
  <conditionalFormatting sqref="L16:BN17">
    <cfRule type="cellIs" dxfId="39" priority="50" stopIfTrue="1" operator="equal">
      <formula>0</formula>
    </cfRule>
  </conditionalFormatting>
  <conditionalFormatting sqref="K7">
    <cfRule type="cellIs" dxfId="38" priority="46" stopIfTrue="1" operator="equal">
      <formula>"error"</formula>
    </cfRule>
  </conditionalFormatting>
  <conditionalFormatting sqref="K13">
    <cfRule type="cellIs" dxfId="37" priority="45" stopIfTrue="1" operator="equal">
      <formula>"error"</formula>
    </cfRule>
  </conditionalFormatting>
  <conditionalFormatting sqref="K12">
    <cfRule type="cellIs" dxfId="36" priority="44" stopIfTrue="1" operator="equal">
      <formula>"error"</formula>
    </cfRule>
  </conditionalFormatting>
  <conditionalFormatting sqref="K717:K718">
    <cfRule type="cellIs" dxfId="35" priority="43" stopIfTrue="1" operator="equal">
      <formula>"error"</formula>
    </cfRule>
  </conditionalFormatting>
  <conditionalFormatting sqref="K727:K729 L727:V727 L728:Q728">
    <cfRule type="cellIs" dxfId="34" priority="42" stopIfTrue="1" operator="equal">
      <formula>"error"</formula>
    </cfRule>
  </conditionalFormatting>
  <conditionalFormatting sqref="K423:K428">
    <cfRule type="cellIs" dxfId="33" priority="41" stopIfTrue="1" operator="equal">
      <formula>"error"</formula>
    </cfRule>
  </conditionalFormatting>
  <conditionalFormatting sqref="X37:AG37">
    <cfRule type="cellIs" dxfId="32" priority="38" stopIfTrue="1" operator="equal">
      <formula>0</formula>
    </cfRule>
  </conditionalFormatting>
  <conditionalFormatting sqref="K73">
    <cfRule type="cellIs" dxfId="31" priority="37" stopIfTrue="1" operator="equal">
      <formula>"error"</formula>
    </cfRule>
  </conditionalFormatting>
  <conditionalFormatting sqref="AC73:AG73">
    <cfRule type="cellIs" dxfId="30" priority="36" stopIfTrue="1" operator="equal">
      <formula>0</formula>
    </cfRule>
  </conditionalFormatting>
  <conditionalFormatting sqref="L712:P712">
    <cfRule type="cellIs" dxfId="29" priority="33" stopIfTrue="1" operator="equal">
      <formula>"error"</formula>
    </cfRule>
  </conditionalFormatting>
  <conditionalFormatting sqref="K118 K121">
    <cfRule type="cellIs" dxfId="28" priority="31" stopIfTrue="1" operator="equal">
      <formula>"error"</formula>
    </cfRule>
  </conditionalFormatting>
  <conditionalFormatting sqref="K111">
    <cfRule type="cellIs" dxfId="27" priority="30" stopIfTrue="1" operator="equal">
      <formula>"error"</formula>
    </cfRule>
  </conditionalFormatting>
  <conditionalFormatting sqref="K115">
    <cfRule type="cellIs" dxfId="26" priority="29" stopIfTrue="1" operator="equal">
      <formula>"error"</formula>
    </cfRule>
  </conditionalFormatting>
  <conditionalFormatting sqref="K119">
    <cfRule type="cellIs" dxfId="25" priority="28" stopIfTrue="1" operator="equal">
      <formula>"error"</formula>
    </cfRule>
  </conditionalFormatting>
  <conditionalFormatting sqref="K120">
    <cfRule type="cellIs" dxfId="24" priority="27" stopIfTrue="1" operator="equal">
      <formula>"error"</formula>
    </cfRule>
  </conditionalFormatting>
  <conditionalFormatting sqref="K461">
    <cfRule type="cellIs" dxfId="23" priority="26" stopIfTrue="1" operator="equal">
      <formula>"error"</formula>
    </cfRule>
  </conditionalFormatting>
  <conditionalFormatting sqref="K26">
    <cfRule type="cellIs" dxfId="22" priority="25" stopIfTrue="1" operator="equal">
      <formula>"error"</formula>
    </cfRule>
  </conditionalFormatting>
  <conditionalFormatting sqref="AB73">
    <cfRule type="cellIs" dxfId="21" priority="24" stopIfTrue="1" operator="equal">
      <formula>0</formula>
    </cfRule>
  </conditionalFormatting>
  <conditionalFormatting sqref="AA73">
    <cfRule type="cellIs" dxfId="20" priority="23" stopIfTrue="1" operator="equal">
      <formula>0</formula>
    </cfRule>
  </conditionalFormatting>
  <conditionalFormatting sqref="Z73">
    <cfRule type="cellIs" dxfId="19" priority="22" stopIfTrue="1" operator="equal">
      <formula>0</formula>
    </cfRule>
  </conditionalFormatting>
  <conditionalFormatting sqref="X73">
    <cfRule type="cellIs" dxfId="18" priority="20" stopIfTrue="1" operator="equal">
      <formula>0</formula>
    </cfRule>
  </conditionalFormatting>
  <conditionalFormatting sqref="Y73">
    <cfRule type="cellIs" dxfId="17" priority="19" stopIfTrue="1" operator="equal">
      <formula>0</formula>
    </cfRule>
  </conditionalFormatting>
  <conditionalFormatting sqref="K86 K88:K98">
    <cfRule type="cellIs" dxfId="16" priority="17" stopIfTrue="1" operator="equal">
      <formula>"error"</formula>
    </cfRule>
  </conditionalFormatting>
  <conditionalFormatting sqref="F91:G93 G94:G98">
    <cfRule type="cellIs" dxfId="15" priority="18" stopIfTrue="1" operator="equal">
      <formula>0</formula>
    </cfRule>
  </conditionalFormatting>
  <conditionalFormatting sqref="K87">
    <cfRule type="cellIs" dxfId="14" priority="16" stopIfTrue="1" operator="equal">
      <formula>"error"</formula>
    </cfRule>
  </conditionalFormatting>
  <conditionalFormatting sqref="AC87:AG87">
    <cfRule type="cellIs" dxfId="13" priority="15" stopIfTrue="1" operator="equal">
      <formula>0</formula>
    </cfRule>
  </conditionalFormatting>
  <conditionalFormatting sqref="AB87">
    <cfRule type="cellIs" dxfId="12" priority="14" stopIfTrue="1" operator="equal">
      <formula>0</formula>
    </cfRule>
  </conditionalFormatting>
  <conditionalFormatting sqref="AA87">
    <cfRule type="cellIs" dxfId="11" priority="13" stopIfTrue="1" operator="equal">
      <formula>0</formula>
    </cfRule>
  </conditionalFormatting>
  <conditionalFormatting sqref="Z87">
    <cfRule type="cellIs" dxfId="10" priority="12" stopIfTrue="1" operator="equal">
      <formula>0</formula>
    </cfRule>
  </conditionalFormatting>
  <conditionalFormatting sqref="X87">
    <cfRule type="cellIs" dxfId="9" priority="10" stopIfTrue="1" operator="equal">
      <formula>0</formula>
    </cfRule>
  </conditionalFormatting>
  <conditionalFormatting sqref="Y87">
    <cfRule type="cellIs" dxfId="8" priority="9" stopIfTrue="1" operator="equal">
      <formula>0</formula>
    </cfRule>
  </conditionalFormatting>
  <conditionalFormatting sqref="F94:F98">
    <cfRule type="cellIs" dxfId="7" priority="8" stopIfTrue="1" operator="equal">
      <formula>0</formula>
    </cfRule>
  </conditionalFormatting>
  <conditionalFormatting sqref="K694:K695">
    <cfRule type="cellIs" dxfId="6" priority="7" stopIfTrue="1" operator="equal">
      <formula>"error"</formula>
    </cfRule>
  </conditionalFormatting>
  <conditionalFormatting sqref="K723:K725">
    <cfRule type="cellIs" dxfId="5" priority="4" stopIfTrue="1" operator="equal">
      <formula>"error"</formula>
    </cfRule>
  </conditionalFormatting>
  <conditionalFormatting sqref="L160">
    <cfRule type="cellIs" dxfId="4" priority="3" stopIfTrue="1" operator="equal">
      <formula>"error"</formula>
    </cfRule>
  </conditionalFormatting>
  <conditionalFormatting sqref="K571:K604">
    <cfRule type="cellIs" dxfId="3" priority="2" stopIfTrue="1" operator="equal">
      <formula>"error"</formula>
    </cfRule>
  </conditionalFormatting>
  <conditionalFormatting sqref="L736:L1175">
    <cfRule type="cellIs" dxfId="2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1"/>
  <sheetViews>
    <sheetView showGridLines="0" zoomScale="85" zoomScaleNormal="85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7" customFormat="1" ht="33.75" customHeight="1">
      <c r="A1" s="37" t="s">
        <v>90</v>
      </c>
      <c r="D1" s="41" t="s">
        <v>443</v>
      </c>
    </row>
    <row r="3" spans="1:18">
      <c r="B3" s="7">
        <v>1000</v>
      </c>
      <c r="C3" s="19" t="s">
        <v>159</v>
      </c>
    </row>
    <row r="5" spans="1:18" ht="36">
      <c r="B5" s="45" t="s">
        <v>444</v>
      </c>
      <c r="D5" s="45" t="s">
        <v>445</v>
      </c>
      <c r="E5" s="1" t="s">
        <v>174</v>
      </c>
      <c r="G5" s="45" t="s">
        <v>446</v>
      </c>
      <c r="H5" s="1" t="s">
        <v>174</v>
      </c>
      <c r="J5" s="45" t="s">
        <v>447</v>
      </c>
      <c r="L5" s="45" t="s">
        <v>448</v>
      </c>
      <c r="N5" s="45" t="s">
        <v>160</v>
      </c>
      <c r="P5" s="45" t="s">
        <v>449</v>
      </c>
      <c r="R5" s="45" t="s">
        <v>450</v>
      </c>
    </row>
    <row r="6" spans="1:18">
      <c r="B6" s="46">
        <v>2000</v>
      </c>
      <c r="C6">
        <v>1</v>
      </c>
      <c r="D6" s="48" t="s">
        <v>477</v>
      </c>
      <c r="E6" s="48" t="s">
        <v>224</v>
      </c>
      <c r="F6">
        <v>1</v>
      </c>
      <c r="G6" s="107" t="s">
        <v>354</v>
      </c>
      <c r="H6" s="48" t="s">
        <v>420</v>
      </c>
      <c r="J6" s="48" t="s">
        <v>111</v>
      </c>
      <c r="L6" s="48" t="s">
        <v>37</v>
      </c>
      <c r="N6" s="48" t="s">
        <v>162</v>
      </c>
      <c r="P6" s="48" t="s">
        <v>243</v>
      </c>
      <c r="R6" s="48" t="s">
        <v>241</v>
      </c>
    </row>
    <row r="7" spans="1:18">
      <c r="B7" s="47">
        <f t="shared" ref="B7:B60" si="0">B6+1</f>
        <v>2001</v>
      </c>
      <c r="C7">
        <v>2</v>
      </c>
      <c r="D7" s="48" t="s">
        <v>478</v>
      </c>
      <c r="E7" s="48" t="s">
        <v>224</v>
      </c>
      <c r="F7">
        <v>2</v>
      </c>
      <c r="G7" s="107" t="s">
        <v>355</v>
      </c>
      <c r="H7" s="48" t="s">
        <v>420</v>
      </c>
      <c r="J7" s="48" t="s">
        <v>112</v>
      </c>
      <c r="L7" s="48" t="s">
        <v>38</v>
      </c>
      <c r="N7" s="48" t="s">
        <v>163</v>
      </c>
      <c r="P7" s="48" t="s">
        <v>242</v>
      </c>
      <c r="R7" s="48" t="s">
        <v>217</v>
      </c>
    </row>
    <row r="8" spans="1:18">
      <c r="B8" s="47">
        <f t="shared" si="0"/>
        <v>2002</v>
      </c>
      <c r="C8">
        <v>3</v>
      </c>
      <c r="D8" s="48" t="s">
        <v>479</v>
      </c>
      <c r="E8" s="48" t="s">
        <v>224</v>
      </c>
      <c r="F8">
        <v>3</v>
      </c>
      <c r="G8" s="107" t="s">
        <v>356</v>
      </c>
      <c r="H8" s="48" t="s">
        <v>420</v>
      </c>
      <c r="J8" s="48" t="s">
        <v>113</v>
      </c>
      <c r="L8" s="48" t="s">
        <v>39</v>
      </c>
      <c r="N8" s="48" t="s">
        <v>161</v>
      </c>
      <c r="P8" s="48" t="s">
        <v>244</v>
      </c>
      <c r="R8" s="48" t="s">
        <v>252</v>
      </c>
    </row>
    <row r="9" spans="1:18">
      <c r="B9" s="47">
        <f t="shared" si="0"/>
        <v>2003</v>
      </c>
      <c r="C9">
        <v>4</v>
      </c>
      <c r="D9" s="48" t="s">
        <v>480</v>
      </c>
      <c r="E9" s="48" t="s">
        <v>224</v>
      </c>
      <c r="F9">
        <v>4</v>
      </c>
      <c r="G9" s="107" t="s">
        <v>357</v>
      </c>
      <c r="H9" s="48" t="s">
        <v>420</v>
      </c>
      <c r="J9" s="48" t="s">
        <v>3</v>
      </c>
      <c r="L9" s="48" t="s">
        <v>26</v>
      </c>
      <c r="N9" s="48" t="s">
        <v>213</v>
      </c>
      <c r="P9" s="48" t="s">
        <v>244</v>
      </c>
      <c r="R9" s="48" t="s">
        <v>42</v>
      </c>
    </row>
    <row r="10" spans="1:18">
      <c r="B10" s="47">
        <f t="shared" si="0"/>
        <v>2004</v>
      </c>
      <c r="C10">
        <v>5</v>
      </c>
      <c r="D10" s="48" t="s">
        <v>481</v>
      </c>
      <c r="E10" s="48" t="s">
        <v>224</v>
      </c>
      <c r="F10">
        <v>5</v>
      </c>
      <c r="G10" s="107" t="s">
        <v>358</v>
      </c>
      <c r="H10" s="48" t="s">
        <v>420</v>
      </c>
      <c r="J10" s="48" t="s">
        <v>129</v>
      </c>
      <c r="L10" s="48" t="s">
        <v>26</v>
      </c>
      <c r="N10" s="48" t="s">
        <v>213</v>
      </c>
      <c r="P10" s="48" t="s">
        <v>244</v>
      </c>
      <c r="R10" s="48" t="s">
        <v>244</v>
      </c>
    </row>
    <row r="11" spans="1:18">
      <c r="B11" s="47">
        <f t="shared" si="0"/>
        <v>2005</v>
      </c>
      <c r="C11">
        <v>6</v>
      </c>
      <c r="D11" s="48" t="s">
        <v>482</v>
      </c>
      <c r="E11" s="48" t="s">
        <v>224</v>
      </c>
      <c r="F11">
        <v>6</v>
      </c>
      <c r="G11" s="107" t="s">
        <v>359</v>
      </c>
      <c r="H11" s="48" t="s">
        <v>420</v>
      </c>
      <c r="J11" s="19" t="s">
        <v>114</v>
      </c>
      <c r="L11" s="19" t="s">
        <v>36</v>
      </c>
      <c r="N11" s="19" t="s">
        <v>40</v>
      </c>
      <c r="P11" s="19" t="s">
        <v>41</v>
      </c>
      <c r="R11" s="19" t="s">
        <v>142</v>
      </c>
    </row>
    <row r="12" spans="1:18">
      <c r="B12" s="47">
        <f t="shared" si="0"/>
        <v>2006</v>
      </c>
      <c r="C12">
        <v>7</v>
      </c>
      <c r="D12" s="48" t="s">
        <v>483</v>
      </c>
      <c r="E12" s="48" t="s">
        <v>224</v>
      </c>
      <c r="F12">
        <v>7</v>
      </c>
      <c r="G12" s="107" t="s">
        <v>360</v>
      </c>
      <c r="H12" s="48" t="s">
        <v>420</v>
      </c>
    </row>
    <row r="13" spans="1:18">
      <c r="B13" s="47">
        <f t="shared" si="0"/>
        <v>2007</v>
      </c>
      <c r="C13">
        <v>8</v>
      </c>
      <c r="D13" s="48" t="s">
        <v>484</v>
      </c>
      <c r="E13" s="48" t="s">
        <v>224</v>
      </c>
      <c r="F13">
        <v>8</v>
      </c>
      <c r="G13" s="51" t="str">
        <f>"Fixed Service"&amp;F13</f>
        <v>Fixed Service8</v>
      </c>
      <c r="H13" s="51" t="str">
        <f>"Fixed Unit"&amp;F13</f>
        <v>Fixed Unit8</v>
      </c>
    </row>
    <row r="14" spans="1:18">
      <c r="B14" s="47">
        <f t="shared" si="0"/>
        <v>2008</v>
      </c>
      <c r="C14">
        <v>9</v>
      </c>
      <c r="D14" s="48" t="s">
        <v>485</v>
      </c>
      <c r="E14" s="48" t="s">
        <v>224</v>
      </c>
      <c r="F14">
        <v>9</v>
      </c>
      <c r="G14" s="107" t="s">
        <v>361</v>
      </c>
      <c r="H14" s="48" t="s">
        <v>420</v>
      </c>
    </row>
    <row r="15" spans="1:18">
      <c r="B15" s="47">
        <f t="shared" si="0"/>
        <v>2009</v>
      </c>
      <c r="C15">
        <v>10</v>
      </c>
      <c r="D15" s="48" t="s">
        <v>367</v>
      </c>
      <c r="E15" s="48" t="s">
        <v>267</v>
      </c>
      <c r="F15">
        <v>10</v>
      </c>
      <c r="G15" s="107" t="s">
        <v>362</v>
      </c>
      <c r="H15" s="48" t="s">
        <v>420</v>
      </c>
    </row>
    <row r="16" spans="1:18">
      <c r="B16" s="47">
        <f t="shared" si="0"/>
        <v>2010</v>
      </c>
      <c r="C16">
        <v>11</v>
      </c>
      <c r="D16" s="48" t="s">
        <v>390</v>
      </c>
      <c r="E16" s="48" t="s">
        <v>267</v>
      </c>
      <c r="F16">
        <v>11</v>
      </c>
      <c r="G16" s="107" t="s">
        <v>363</v>
      </c>
      <c r="H16" s="48" t="s">
        <v>420</v>
      </c>
    </row>
    <row r="17" spans="2:8">
      <c r="B17" s="47">
        <f t="shared" si="0"/>
        <v>2011</v>
      </c>
      <c r="C17">
        <v>12</v>
      </c>
      <c r="D17" s="48" t="s">
        <v>486</v>
      </c>
      <c r="E17" s="48" t="s">
        <v>267</v>
      </c>
      <c r="F17">
        <v>12</v>
      </c>
      <c r="G17" s="107" t="s">
        <v>364</v>
      </c>
      <c r="H17" s="48" t="s">
        <v>420</v>
      </c>
    </row>
    <row r="18" spans="2:8">
      <c r="B18" s="47">
        <f t="shared" si="0"/>
        <v>2012</v>
      </c>
      <c r="C18">
        <v>13</v>
      </c>
      <c r="D18" s="48" t="s">
        <v>487</v>
      </c>
      <c r="E18" s="48" t="s">
        <v>224</v>
      </c>
      <c r="F18">
        <v>13</v>
      </c>
      <c r="G18" s="107" t="s">
        <v>365</v>
      </c>
      <c r="H18" s="48" t="s">
        <v>420</v>
      </c>
    </row>
    <row r="19" spans="2:8">
      <c r="B19" s="47">
        <f t="shared" si="0"/>
        <v>2013</v>
      </c>
      <c r="C19">
        <v>14</v>
      </c>
      <c r="D19" s="48" t="s">
        <v>488</v>
      </c>
      <c r="E19" s="48" t="s">
        <v>224</v>
      </c>
      <c r="F19">
        <v>14</v>
      </c>
      <c r="G19" s="51" t="str">
        <f>"Fixed Service"&amp;F19</f>
        <v>Fixed Service14</v>
      </c>
      <c r="H19" s="51" t="str">
        <f>"Fixed Unit"&amp;F19</f>
        <v>Fixed Unit14</v>
      </c>
    </row>
    <row r="20" spans="2:8">
      <c r="B20" s="47">
        <f t="shared" si="0"/>
        <v>2014</v>
      </c>
      <c r="C20">
        <v>15</v>
      </c>
      <c r="D20" s="48" t="s">
        <v>489</v>
      </c>
      <c r="E20" s="48" t="s">
        <v>107</v>
      </c>
      <c r="F20">
        <v>15</v>
      </c>
      <c r="G20" s="107" t="s">
        <v>455</v>
      </c>
      <c r="H20" s="48" t="s">
        <v>420</v>
      </c>
    </row>
    <row r="21" spans="2:8">
      <c r="B21" s="47">
        <f t="shared" si="0"/>
        <v>2015</v>
      </c>
      <c r="C21">
        <v>16</v>
      </c>
      <c r="D21" s="48" t="s">
        <v>490</v>
      </c>
      <c r="E21" s="48" t="s">
        <v>107</v>
      </c>
      <c r="F21">
        <v>16</v>
      </c>
      <c r="G21" s="107" t="s">
        <v>366</v>
      </c>
      <c r="H21" s="48" t="s">
        <v>420</v>
      </c>
    </row>
    <row r="22" spans="2:8">
      <c r="B22" s="47">
        <f t="shared" si="0"/>
        <v>2016</v>
      </c>
      <c r="C22">
        <v>17</v>
      </c>
      <c r="D22" s="48" t="s">
        <v>491</v>
      </c>
      <c r="E22" s="48" t="s">
        <v>107</v>
      </c>
      <c r="F22">
        <v>17</v>
      </c>
      <c r="G22" s="51" t="str">
        <f>"Fixed Service"&amp;F22</f>
        <v>Fixed Service17</v>
      </c>
      <c r="H22" s="51" t="str">
        <f>"Fixed Unit"&amp;F22</f>
        <v>Fixed Unit17</v>
      </c>
    </row>
    <row r="23" spans="2:8">
      <c r="B23" s="47">
        <f t="shared" si="0"/>
        <v>2017</v>
      </c>
      <c r="C23">
        <v>18</v>
      </c>
      <c r="D23" s="48" t="s">
        <v>492</v>
      </c>
      <c r="E23" s="48" t="s">
        <v>107</v>
      </c>
      <c r="F23">
        <v>18</v>
      </c>
      <c r="G23" s="107" t="s">
        <v>367</v>
      </c>
      <c r="H23" s="48" t="s">
        <v>141</v>
      </c>
    </row>
    <row r="24" spans="2:8">
      <c r="B24" s="47">
        <f t="shared" si="0"/>
        <v>2018</v>
      </c>
      <c r="C24">
        <v>19</v>
      </c>
      <c r="D24" s="48" t="s">
        <v>493</v>
      </c>
      <c r="E24" s="48" t="s">
        <v>107</v>
      </c>
      <c r="F24">
        <v>19</v>
      </c>
      <c r="G24" s="107" t="s">
        <v>368</v>
      </c>
      <c r="H24" s="48" t="s">
        <v>141</v>
      </c>
    </row>
    <row r="25" spans="2:8">
      <c r="B25" s="47">
        <f t="shared" si="0"/>
        <v>2019</v>
      </c>
      <c r="C25">
        <v>20</v>
      </c>
      <c r="D25" s="51" t="str">
        <f>"Mobile Service"&amp;C25</f>
        <v>Mobile Service20</v>
      </c>
      <c r="E25" s="51" t="str">
        <f>"Mobile Unit"&amp;C25</f>
        <v>Mobile Unit20</v>
      </c>
      <c r="F25">
        <v>20</v>
      </c>
      <c r="G25" s="107" t="s">
        <v>369</v>
      </c>
      <c r="H25" s="48" t="s">
        <v>141</v>
      </c>
    </row>
    <row r="26" spans="2:8">
      <c r="B26" s="47">
        <f t="shared" si="0"/>
        <v>2020</v>
      </c>
      <c r="C26">
        <v>21</v>
      </c>
      <c r="D26" s="51" t="str">
        <f t="shared" ref="D26:D35" si="1">"Mobile Service"&amp;C26</f>
        <v>Mobile Service21</v>
      </c>
      <c r="E26" s="51" t="str">
        <f t="shared" ref="E26:E35" si="2">"Mobile Unit"&amp;C26</f>
        <v>Mobile Unit21</v>
      </c>
      <c r="F26">
        <v>21</v>
      </c>
      <c r="G26" s="51" t="str">
        <f>"Fixed Service"&amp;F26</f>
        <v>Fixed Service21</v>
      </c>
      <c r="H26" s="51" t="str">
        <f>"Fixed Unit"&amp;F26</f>
        <v>Fixed Unit21</v>
      </c>
    </row>
    <row r="27" spans="2:8">
      <c r="B27" s="47">
        <f t="shared" si="0"/>
        <v>2021</v>
      </c>
      <c r="C27">
        <v>22</v>
      </c>
      <c r="D27" s="51" t="str">
        <f t="shared" si="1"/>
        <v>Mobile Service22</v>
      </c>
      <c r="E27" s="51" t="str">
        <f t="shared" si="2"/>
        <v>Mobile Unit22</v>
      </c>
      <c r="F27">
        <v>22</v>
      </c>
      <c r="G27" s="107" t="s">
        <v>422</v>
      </c>
      <c r="H27" s="48" t="s">
        <v>15</v>
      </c>
    </row>
    <row r="28" spans="2:8">
      <c r="B28" s="47">
        <f t="shared" si="0"/>
        <v>2022</v>
      </c>
      <c r="C28">
        <v>23</v>
      </c>
      <c r="D28" s="51" t="str">
        <f t="shared" si="1"/>
        <v>Mobile Service23</v>
      </c>
      <c r="E28" s="51" t="str">
        <f t="shared" si="2"/>
        <v>Mobile Unit23</v>
      </c>
      <c r="F28">
        <v>23</v>
      </c>
      <c r="G28" s="107" t="s">
        <v>403</v>
      </c>
      <c r="H28" s="48" t="s">
        <v>423</v>
      </c>
    </row>
    <row r="29" spans="2:8">
      <c r="B29" s="47">
        <f t="shared" si="0"/>
        <v>2023</v>
      </c>
      <c r="C29">
        <v>24</v>
      </c>
      <c r="D29" s="51" t="str">
        <f t="shared" si="1"/>
        <v>Mobile Service24</v>
      </c>
      <c r="E29" s="51" t="str">
        <f t="shared" si="2"/>
        <v>Mobile Unit24</v>
      </c>
      <c r="F29">
        <v>24</v>
      </c>
      <c r="G29" s="107" t="s">
        <v>402</v>
      </c>
      <c r="H29" s="48" t="s">
        <v>15</v>
      </c>
    </row>
    <row r="30" spans="2:8">
      <c r="B30" s="47">
        <f t="shared" si="0"/>
        <v>2024</v>
      </c>
      <c r="C30">
        <v>25</v>
      </c>
      <c r="D30" s="51" t="str">
        <f t="shared" si="1"/>
        <v>Mobile Service25</v>
      </c>
      <c r="E30" s="51" t="str">
        <f t="shared" si="2"/>
        <v>Mobile Unit25</v>
      </c>
      <c r="F30">
        <v>25</v>
      </c>
      <c r="G30" s="107" t="s">
        <v>405</v>
      </c>
      <c r="H30" s="48" t="s">
        <v>423</v>
      </c>
    </row>
    <row r="31" spans="2:8">
      <c r="B31" s="47">
        <f t="shared" si="0"/>
        <v>2025</v>
      </c>
      <c r="C31">
        <v>26</v>
      </c>
      <c r="D31" s="51" t="str">
        <f t="shared" si="1"/>
        <v>Mobile Service26</v>
      </c>
      <c r="E31" s="51" t="str">
        <f t="shared" si="2"/>
        <v>Mobile Unit26</v>
      </c>
      <c r="F31">
        <v>26</v>
      </c>
      <c r="G31" s="107" t="s">
        <v>404</v>
      </c>
      <c r="H31" s="48" t="s">
        <v>15</v>
      </c>
    </row>
    <row r="32" spans="2:8">
      <c r="B32" s="47">
        <f t="shared" si="0"/>
        <v>2026</v>
      </c>
      <c r="C32">
        <v>27</v>
      </c>
      <c r="D32" s="51" t="str">
        <f t="shared" si="1"/>
        <v>Mobile Service27</v>
      </c>
      <c r="E32" s="51" t="str">
        <f t="shared" si="2"/>
        <v>Mobile Unit27</v>
      </c>
      <c r="F32">
        <v>27</v>
      </c>
      <c r="G32" s="51" t="str">
        <f>"Fixed Service"&amp;F32</f>
        <v>Fixed Service27</v>
      </c>
      <c r="H32" s="51" t="str">
        <f>"Fixed Unit"&amp;F32</f>
        <v>Fixed Unit27</v>
      </c>
    </row>
    <row r="33" spans="2:8">
      <c r="B33" s="47">
        <f t="shared" si="0"/>
        <v>2027</v>
      </c>
      <c r="C33">
        <v>28</v>
      </c>
      <c r="D33" s="51" t="str">
        <f t="shared" si="1"/>
        <v>Mobile Service28</v>
      </c>
      <c r="E33" s="51" t="str">
        <f t="shared" si="2"/>
        <v>Mobile Unit28</v>
      </c>
      <c r="F33">
        <v>28</v>
      </c>
      <c r="G33" s="51" t="str">
        <f>"Fixed Service"&amp;F33</f>
        <v>Fixed Service28</v>
      </c>
      <c r="H33" s="51" t="str">
        <f>"Fixed Unit"&amp;F33</f>
        <v>Fixed Unit28</v>
      </c>
    </row>
    <row r="34" spans="2:8">
      <c r="B34" s="47">
        <f t="shared" si="0"/>
        <v>2028</v>
      </c>
      <c r="C34">
        <v>29</v>
      </c>
      <c r="D34" s="51" t="str">
        <f t="shared" si="1"/>
        <v>Mobile Service29</v>
      </c>
      <c r="E34" s="51" t="str">
        <f t="shared" si="2"/>
        <v>Mobile Unit29</v>
      </c>
      <c r="F34">
        <v>29</v>
      </c>
      <c r="G34" s="51" t="str">
        <f>"Fixed Service"&amp;F34</f>
        <v>Fixed Service29</v>
      </c>
      <c r="H34" s="51" t="str">
        <f>"Fixed Unit"&amp;F34</f>
        <v>Fixed Unit29</v>
      </c>
    </row>
    <row r="35" spans="2:8">
      <c r="B35" s="47">
        <f t="shared" si="0"/>
        <v>2029</v>
      </c>
      <c r="C35">
        <v>30</v>
      </c>
      <c r="D35" s="51" t="str">
        <f t="shared" si="1"/>
        <v>Mobile Service30</v>
      </c>
      <c r="E35" s="51" t="str">
        <f t="shared" si="2"/>
        <v>Mobile Unit30</v>
      </c>
      <c r="F35">
        <v>30</v>
      </c>
      <c r="G35" s="48" t="s">
        <v>42</v>
      </c>
      <c r="H35" s="48" t="s">
        <v>118</v>
      </c>
    </row>
    <row r="36" spans="2:8">
      <c r="B36" s="47">
        <f t="shared" si="0"/>
        <v>2030</v>
      </c>
      <c r="D36" s="19" t="s">
        <v>108</v>
      </c>
      <c r="E36" s="19" t="s">
        <v>110</v>
      </c>
      <c r="G36" s="19" t="s">
        <v>109</v>
      </c>
      <c r="H36" s="19" t="s">
        <v>46</v>
      </c>
    </row>
    <row r="37" spans="2:8">
      <c r="B37" s="47">
        <f t="shared" si="0"/>
        <v>2031</v>
      </c>
    </row>
    <row r="38" spans="2:8">
      <c r="B38" s="47">
        <f t="shared" si="0"/>
        <v>2032</v>
      </c>
    </row>
    <row r="39" spans="2:8">
      <c r="B39" s="47">
        <f t="shared" si="0"/>
        <v>2033</v>
      </c>
    </row>
    <row r="40" spans="2:8">
      <c r="B40" s="47">
        <f t="shared" si="0"/>
        <v>2034</v>
      </c>
    </row>
    <row r="41" spans="2:8">
      <c r="B41" s="47">
        <f t="shared" si="0"/>
        <v>2035</v>
      </c>
    </row>
    <row r="42" spans="2:8">
      <c r="B42" s="47">
        <f t="shared" si="0"/>
        <v>2036</v>
      </c>
    </row>
    <row r="43" spans="2:8">
      <c r="B43" s="47">
        <f t="shared" si="0"/>
        <v>2037</v>
      </c>
    </row>
    <row r="44" spans="2:8">
      <c r="B44" s="47">
        <f t="shared" si="0"/>
        <v>2038</v>
      </c>
    </row>
    <row r="45" spans="2:8">
      <c r="B45" s="47">
        <f t="shared" si="0"/>
        <v>2039</v>
      </c>
    </row>
    <row r="46" spans="2:8">
      <c r="B46" s="47">
        <f t="shared" si="0"/>
        <v>2040</v>
      </c>
    </row>
    <row r="47" spans="2:8">
      <c r="B47" s="47">
        <f t="shared" si="0"/>
        <v>2041</v>
      </c>
    </row>
    <row r="48" spans="2:8">
      <c r="B48" s="47">
        <f t="shared" si="0"/>
        <v>2042</v>
      </c>
    </row>
    <row r="49" spans="2:2">
      <c r="B49" s="47">
        <f t="shared" si="0"/>
        <v>2043</v>
      </c>
    </row>
    <row r="50" spans="2:2">
      <c r="B50" s="47">
        <f t="shared" si="0"/>
        <v>2044</v>
      </c>
    </row>
    <row r="51" spans="2:2">
      <c r="B51" s="47">
        <f t="shared" si="0"/>
        <v>2045</v>
      </c>
    </row>
    <row r="52" spans="2:2">
      <c r="B52" s="47">
        <f t="shared" si="0"/>
        <v>2046</v>
      </c>
    </row>
    <row r="53" spans="2:2">
      <c r="B53" s="47">
        <f t="shared" si="0"/>
        <v>2047</v>
      </c>
    </row>
    <row r="54" spans="2:2">
      <c r="B54" s="47">
        <f t="shared" si="0"/>
        <v>2048</v>
      </c>
    </row>
    <row r="55" spans="2:2">
      <c r="B55" s="47">
        <f t="shared" si="0"/>
        <v>2049</v>
      </c>
    </row>
    <row r="56" spans="2:2">
      <c r="B56" s="47">
        <f t="shared" si="0"/>
        <v>2050</v>
      </c>
    </row>
    <row r="57" spans="2:2">
      <c r="B57" s="47">
        <f t="shared" si="0"/>
        <v>2051</v>
      </c>
    </row>
    <row r="58" spans="2:2">
      <c r="B58" s="47">
        <f t="shared" si="0"/>
        <v>2052</v>
      </c>
    </row>
    <row r="59" spans="2:2">
      <c r="B59" s="47">
        <f>B58+1</f>
        <v>2053</v>
      </c>
    </row>
    <row r="60" spans="2:2">
      <c r="B60" s="47">
        <f t="shared" si="0"/>
        <v>2054</v>
      </c>
    </row>
    <row r="61" spans="2:2">
      <c r="B61" s="19" t="s">
        <v>105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/>
  </sheetPr>
  <dimension ref="A1:BR122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H4" sqref="H4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7" width="15.7109375" bestFit="1" customWidth="1"/>
    <col min="18" max="18" width="15.5703125" bestFit="1" customWidth="1"/>
    <col min="19" max="19" width="14.7109375" bestFit="1" customWidth="1"/>
    <col min="20" max="20" width="18.140625" bestFit="1" customWidth="1"/>
    <col min="21" max="62" width="14.7109375" bestFit="1" customWidth="1"/>
    <col min="63" max="63" width="14.5703125" customWidth="1"/>
  </cols>
  <sheetData>
    <row r="1" spans="1:70" s="40" customFormat="1" ht="33.75" customHeight="1">
      <c r="D1" s="49" t="s">
        <v>416</v>
      </c>
      <c r="L1" s="40" t="s">
        <v>90</v>
      </c>
    </row>
    <row r="3" spans="1:70">
      <c r="D3" s="52"/>
      <c r="E3" s="52"/>
      <c r="F3" s="52" t="s">
        <v>417</v>
      </c>
      <c r="G3" s="52" t="s">
        <v>174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70" s="90" customFormat="1" ht="18" customHeight="1">
      <c r="A5" s="88">
        <v>1</v>
      </c>
      <c r="B5" s="88" t="s">
        <v>435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</row>
    <row r="7" spans="1:70" ht="15.75">
      <c r="B7" s="17" t="s">
        <v>436</v>
      </c>
    </row>
    <row r="9" spans="1:70">
      <c r="C9" t="s">
        <v>440</v>
      </c>
      <c r="F9" s="53" t="s">
        <v>418</v>
      </c>
      <c r="G9" s="53" t="s">
        <v>118</v>
      </c>
      <c r="N9" s="113">
        <f t="array" ref="N9:BK9">Fixed.Connections</f>
        <v>0</v>
      </c>
      <c r="O9" s="113">
        <v>0</v>
      </c>
      <c r="P9" s="10">
        <v>19932767</v>
      </c>
      <c r="Q9" s="10">
        <v>20244666.5</v>
      </c>
      <c r="R9" s="10">
        <v>19997565.5</v>
      </c>
      <c r="S9" s="10">
        <v>19697581.5</v>
      </c>
      <c r="T9" s="10">
        <v>19811416.5</v>
      </c>
      <c r="U9" s="10">
        <v>19861928.722793259</v>
      </c>
      <c r="V9" s="10">
        <v>20121459.906943262</v>
      </c>
      <c r="W9" s="10">
        <v>20377831.146862403</v>
      </c>
      <c r="X9" s="10">
        <v>20631138.305089083</v>
      </c>
      <c r="Y9" s="10">
        <v>20881327.418523464</v>
      </c>
      <c r="Z9" s="10">
        <v>21128015.419816613</v>
      </c>
      <c r="AA9" s="10">
        <v>21371139.723711871</v>
      </c>
      <c r="AB9" s="10">
        <v>21611397.844696872</v>
      </c>
      <c r="AC9" s="10">
        <v>21848853.775198616</v>
      </c>
      <c r="AD9" s="10">
        <v>22081646.298625976</v>
      </c>
      <c r="AE9" s="10">
        <v>22317961.276617087</v>
      </c>
      <c r="AF9" s="10">
        <v>22558233.967798453</v>
      </c>
      <c r="AG9" s="10">
        <v>22794284.402863089</v>
      </c>
      <c r="AH9" s="10">
        <v>23026755.775338512</v>
      </c>
      <c r="AI9" s="10">
        <v>23253614.390173551</v>
      </c>
      <c r="AJ9" s="10">
        <v>23472489.344059892</v>
      </c>
      <c r="AK9" s="10">
        <v>23683324.776235744</v>
      </c>
      <c r="AL9" s="10">
        <v>23887665.486548491</v>
      </c>
      <c r="AM9" s="10">
        <v>24088541.240096405</v>
      </c>
      <c r="AN9" s="10">
        <v>24287049.837094419</v>
      </c>
      <c r="AO9" s="10">
        <v>24479705.543299239</v>
      </c>
      <c r="AP9" s="10">
        <v>24664369.640886001</v>
      </c>
      <c r="AQ9" s="10">
        <v>24841936.696810275</v>
      </c>
      <c r="AR9" s="10">
        <v>25013100.99675975</v>
      </c>
      <c r="AS9" s="10">
        <v>25177508.301757224</v>
      </c>
      <c r="AT9" s="10">
        <v>25334363.958404802</v>
      </c>
      <c r="AU9" s="10">
        <v>25483539.32799698</v>
      </c>
      <c r="AV9" s="10">
        <v>25625548.965355769</v>
      </c>
      <c r="AW9" s="10">
        <v>25760759.258038685</v>
      </c>
      <c r="AX9" s="10">
        <v>25888714.804591373</v>
      </c>
      <c r="AY9" s="10">
        <v>26008643.432166416</v>
      </c>
      <c r="AZ9" s="10">
        <v>26120353.261317834</v>
      </c>
      <c r="BA9" s="10">
        <v>26224243.832738176</v>
      </c>
      <c r="BB9" s="10">
        <v>26320667.682332642</v>
      </c>
      <c r="BC9" s="10">
        <v>26409336.877394125</v>
      </c>
      <c r="BD9" s="10">
        <v>26489683.046025224</v>
      </c>
      <c r="BE9" s="10">
        <v>26561598.894689575</v>
      </c>
      <c r="BF9" s="10">
        <v>26625479.649630655</v>
      </c>
      <c r="BG9" s="10">
        <v>26669553.790682644</v>
      </c>
      <c r="BH9" s="10">
        <v>26697718.712428607</v>
      </c>
      <c r="BI9" s="10">
        <v>26725923.570024472</v>
      </c>
      <c r="BJ9" s="10">
        <v>26754168.420096431</v>
      </c>
      <c r="BK9" s="10">
        <v>26782453.319350962</v>
      </c>
      <c r="BL9" s="19" t="s">
        <v>670</v>
      </c>
    </row>
    <row r="11" spans="1:70" ht="15.75">
      <c r="B11" s="17" t="s">
        <v>437</v>
      </c>
    </row>
    <row r="12" spans="1:70">
      <c r="T12" s="130">
        <f>(T13+T14+T15+T16+T17+T18+T19)/T9/12</f>
        <v>396.60019467513098</v>
      </c>
    </row>
    <row r="13" spans="1:70">
      <c r="C13" s="51" t="str">
        <f t="array" ref="C13:C42">Fixed.Retail.Services</f>
        <v>Llamadas salientes Local on-net</v>
      </c>
      <c r="G13" s="51" t="str">
        <f t="array" ref="G13:G42">Fixed.Retail.Services.Units</f>
        <v>Minutos</v>
      </c>
      <c r="I13" s="116"/>
      <c r="N13" s="113">
        <f t="array" ref="N13:BK42">Fixed.Retail.Services.Volumes</f>
        <v>0</v>
      </c>
      <c r="O13" s="113">
        <v>0</v>
      </c>
      <c r="P13" s="113">
        <v>81095269144.761978</v>
      </c>
      <c r="Q13" s="113">
        <v>60990665266.241669</v>
      </c>
      <c r="R13" s="113">
        <v>48154959830.124763</v>
      </c>
      <c r="S13" s="113">
        <v>38401571022.666382</v>
      </c>
      <c r="T13" s="113">
        <v>34285338131.52763</v>
      </c>
      <c r="U13" s="113">
        <v>31135282368.195904</v>
      </c>
      <c r="V13" s="113">
        <v>30295681392.495514</v>
      </c>
      <c r="W13" s="113">
        <v>29617796867.452095</v>
      </c>
      <c r="X13" s="113">
        <v>29143456208.206093</v>
      </c>
      <c r="Y13" s="113">
        <v>28849754244.558636</v>
      </c>
      <c r="Z13" s="113">
        <v>28577984636.666401</v>
      </c>
      <c r="AA13" s="113">
        <v>28313610910.360802</v>
      </c>
      <c r="AB13" s="113">
        <v>28087537322.867466</v>
      </c>
      <c r="AC13" s="113">
        <v>27854453851.475914</v>
      </c>
      <c r="AD13" s="113">
        <v>27612429121.87606</v>
      </c>
      <c r="AE13" s="113">
        <v>27904075773.386478</v>
      </c>
      <c r="AF13" s="113">
        <v>28238089061.46986</v>
      </c>
      <c r="AG13" s="113">
        <v>28566342178.096809</v>
      </c>
      <c r="AH13" s="113">
        <v>28890067613.928097</v>
      </c>
      <c r="AI13" s="113">
        <v>29206421501.164337</v>
      </c>
      <c r="AJ13" s="113">
        <v>29512009273.490021</v>
      </c>
      <c r="AK13" s="113">
        <v>29806869595.557648</v>
      </c>
      <c r="AL13" s="113">
        <v>30093417450.16399</v>
      </c>
      <c r="AM13" s="113">
        <v>30376275428.795052</v>
      </c>
      <c r="AN13" s="113">
        <v>30657150206.137897</v>
      </c>
      <c r="AO13" s="113">
        <v>30930850038.805637</v>
      </c>
      <c r="AP13" s="113">
        <v>31194178396.114674</v>
      </c>
      <c r="AQ13" s="113">
        <v>31448490086.996346</v>
      </c>
      <c r="AR13" s="113">
        <v>31694851850.594715</v>
      </c>
      <c r="AS13" s="113">
        <v>31932742803.25853</v>
      </c>
      <c r="AT13" s="113">
        <v>32160944631.859009</v>
      </c>
      <c r="AU13" s="113">
        <v>32379219262.258472</v>
      </c>
      <c r="AV13" s="113">
        <v>32588307358.761127</v>
      </c>
      <c r="AW13" s="113">
        <v>32788747707.621296</v>
      </c>
      <c r="AX13" s="113">
        <v>32979843331.905819</v>
      </c>
      <c r="AY13" s="113">
        <v>33160399889.953865</v>
      </c>
      <c r="AZ13" s="113">
        <v>33330082513.729023</v>
      </c>
      <c r="BA13" s="113">
        <v>33489453786.867863</v>
      </c>
      <c r="BB13" s="113">
        <v>33639021178.016594</v>
      </c>
      <c r="BC13" s="113">
        <v>33778334585.131657</v>
      </c>
      <c r="BD13" s="113">
        <v>33906516003.951511</v>
      </c>
      <c r="BE13" s="113">
        <v>34023376354.390339</v>
      </c>
      <c r="BF13" s="113">
        <v>34129485896.745571</v>
      </c>
      <c r="BG13" s="113">
        <v>34203963998.894451</v>
      </c>
      <c r="BH13" s="113">
        <v>34252005765.228153</v>
      </c>
      <c r="BI13" s="113">
        <v>34300110512.98996</v>
      </c>
      <c r="BJ13" s="113">
        <v>34348278332.063133</v>
      </c>
      <c r="BK13" s="113">
        <v>34396509309.45256</v>
      </c>
    </row>
    <row r="14" spans="1:70">
      <c r="C14" s="51" t="str">
        <v>Llamadas salientes Larga Distancia on-net</v>
      </c>
      <c r="G14" s="51" t="str">
        <v>Minutos</v>
      </c>
      <c r="I14" s="116"/>
      <c r="N14" s="113">
        <v>0</v>
      </c>
      <c r="O14" s="113">
        <v>0</v>
      </c>
      <c r="P14" s="113">
        <v>21391904696.65432</v>
      </c>
      <c r="Q14" s="113">
        <v>19363634981.862808</v>
      </c>
      <c r="R14" s="113">
        <v>17319234624.444996</v>
      </c>
      <c r="S14" s="113">
        <v>15660009302.596462</v>
      </c>
      <c r="T14" s="113">
        <v>15329553177.968241</v>
      </c>
      <c r="U14" s="113">
        <v>16298768856.817829</v>
      </c>
      <c r="V14" s="113">
        <v>15859252616.91124</v>
      </c>
      <c r="W14" s="113">
        <v>15504392074.628752</v>
      </c>
      <c r="X14" s="113">
        <v>15256083140.956179</v>
      </c>
      <c r="Y14" s="113">
        <v>15102335364.986971</v>
      </c>
      <c r="Z14" s="113">
        <v>14960068788.793392</v>
      </c>
      <c r="AA14" s="113">
        <v>14821673825.615793</v>
      </c>
      <c r="AB14" s="113">
        <v>14703328306.74074</v>
      </c>
      <c r="AC14" s="113">
        <v>14581313237.802864</v>
      </c>
      <c r="AD14" s="113">
        <v>14454617578.559021</v>
      </c>
      <c r="AE14" s="113">
        <v>14607289435.027834</v>
      </c>
      <c r="AF14" s="113">
        <v>14782139475.351788</v>
      </c>
      <c r="AG14" s="113">
        <v>14953974167.941498</v>
      </c>
      <c r="AH14" s="113">
        <v>15123438699.828205</v>
      </c>
      <c r="AI14" s="113">
        <v>15289044356.589043</v>
      </c>
      <c r="AJ14" s="113">
        <v>15449014142.881842</v>
      </c>
      <c r="AK14" s="113">
        <v>15603368298.967356</v>
      </c>
      <c r="AL14" s="113">
        <v>15753371025.565929</v>
      </c>
      <c r="AM14" s="113">
        <v>15901442167.445908</v>
      </c>
      <c r="AN14" s="113">
        <v>16048475138.577639</v>
      </c>
      <c r="AO14" s="113">
        <v>16191752153.253376</v>
      </c>
      <c r="AP14" s="113">
        <v>16329599884.276674</v>
      </c>
      <c r="AQ14" s="113">
        <v>16462727550.12694</v>
      </c>
      <c r="AR14" s="113">
        <v>16591693569.852184</v>
      </c>
      <c r="AS14" s="113">
        <v>16716225270.086782</v>
      </c>
      <c r="AT14" s="113">
        <v>16835684885.486374</v>
      </c>
      <c r="AU14" s="113">
        <v>16949947788.456615</v>
      </c>
      <c r="AV14" s="113">
        <v>17059401703.642233</v>
      </c>
      <c r="AW14" s="113">
        <v>17164328676.104473</v>
      </c>
      <c r="AX14" s="113">
        <v>17264363850.763569</v>
      </c>
      <c r="AY14" s="113">
        <v>17358882010.914055</v>
      </c>
      <c r="AZ14" s="113">
        <v>17447707859.069996</v>
      </c>
      <c r="BA14" s="113">
        <v>17531135897.800747</v>
      </c>
      <c r="BB14" s="113">
        <v>17609431777.954399</v>
      </c>
      <c r="BC14" s="113">
        <v>17682359879.083286</v>
      </c>
      <c r="BD14" s="113">
        <v>17749460581.507549</v>
      </c>
      <c r="BE14" s="113">
        <v>17810634905.151226</v>
      </c>
      <c r="BF14" s="113">
        <v>17866181371.179653</v>
      </c>
      <c r="BG14" s="113">
        <v>17905169338.51086</v>
      </c>
      <c r="BH14" s="113">
        <v>17930318352.278797</v>
      </c>
      <c r="BI14" s="113">
        <v>17955500335.708824</v>
      </c>
      <c r="BJ14" s="113">
        <v>17980715335.853249</v>
      </c>
      <c r="BK14" s="113">
        <v>18005963398.257576</v>
      </c>
    </row>
    <row r="15" spans="1:70">
      <c r="C15" s="51" t="str">
        <v>Llamadas salientes Local a otros operadores fijos</v>
      </c>
      <c r="G15" s="51" t="str">
        <v>Minutos</v>
      </c>
      <c r="I15" s="116"/>
      <c r="N15" s="113">
        <v>0</v>
      </c>
      <c r="O15" s="113">
        <v>0</v>
      </c>
      <c r="P15" s="113">
        <v>15184420688.571976</v>
      </c>
      <c r="Q15" s="113">
        <v>22520654015.643681</v>
      </c>
      <c r="R15" s="113">
        <v>25216020274.666138</v>
      </c>
      <c r="S15" s="113">
        <v>24000981889.166485</v>
      </c>
      <c r="T15" s="113">
        <v>22419391483.797142</v>
      </c>
      <c r="U15" s="113">
        <v>21153169021.599854</v>
      </c>
      <c r="V15" s="113">
        <v>20397463385.042519</v>
      </c>
      <c r="W15" s="113">
        <v>19817350226.586979</v>
      </c>
      <c r="X15" s="113">
        <v>19416439779.638256</v>
      </c>
      <c r="Y15" s="113">
        <v>19163840973.831039</v>
      </c>
      <c r="Z15" s="113">
        <v>18944408177.295338</v>
      </c>
      <c r="AA15" s="113">
        <v>18742517085.451828</v>
      </c>
      <c r="AB15" s="113">
        <v>18574585082.004829</v>
      </c>
      <c r="AC15" s="113">
        <v>18407894382.832848</v>
      </c>
      <c r="AD15" s="113">
        <v>18239332616.197979</v>
      </c>
      <c r="AE15" s="113">
        <v>18425945262.66124</v>
      </c>
      <c r="AF15" s="113">
        <v>18642272853.096439</v>
      </c>
      <c r="AG15" s="113">
        <v>18856011968.854771</v>
      </c>
      <c r="AH15" s="113">
        <v>19067615325.149178</v>
      </c>
      <c r="AI15" s="113">
        <v>19274952400.826252</v>
      </c>
      <c r="AJ15" s="113">
        <v>19475605130.378605</v>
      </c>
      <c r="AK15" s="113">
        <v>19669474209.358562</v>
      </c>
      <c r="AL15" s="113">
        <v>19858065446.684639</v>
      </c>
      <c r="AM15" s="113">
        <v>20044367347.744335</v>
      </c>
      <c r="AN15" s="113">
        <v>20229462572.965496</v>
      </c>
      <c r="AO15" s="113">
        <v>20409894788.289913</v>
      </c>
      <c r="AP15" s="113">
        <v>20583533423.129879</v>
      </c>
      <c r="AQ15" s="113">
        <v>20751257507.355267</v>
      </c>
      <c r="AR15" s="113">
        <v>20913760434.490635</v>
      </c>
      <c r="AS15" s="113">
        <v>21070691141.069916</v>
      </c>
      <c r="AT15" s="113">
        <v>21221240572.94611</v>
      </c>
      <c r="AU15" s="113">
        <v>21365248028.294746</v>
      </c>
      <c r="AV15" s="113">
        <v>21503199701.665268</v>
      </c>
      <c r="AW15" s="113">
        <v>21635449336.708157</v>
      </c>
      <c r="AX15" s="113">
        <v>21761535797.950356</v>
      </c>
      <c r="AY15" s="113">
        <v>21880670140.083355</v>
      </c>
      <c r="AZ15" s="113">
        <v>21992630796.803879</v>
      </c>
      <c r="BA15" s="113">
        <v>22097788561.502853</v>
      </c>
      <c r="BB15" s="113">
        <v>22196477987.704937</v>
      </c>
      <c r="BC15" s="113">
        <v>22288401871.683113</v>
      </c>
      <c r="BD15" s="113">
        <v>22372980723.866631</v>
      </c>
      <c r="BE15" s="113">
        <v>22450089680.216892</v>
      </c>
      <c r="BF15" s="113">
        <v>22520104952.651833</v>
      </c>
      <c r="BG15" s="113">
        <v>22569248551.673264</v>
      </c>
      <c r="BH15" s="113">
        <v>22600948396.940372</v>
      </c>
      <c r="BI15" s="113">
        <v>22632689855.19313</v>
      </c>
      <c r="BJ15" s="113">
        <v>22664472968.894562</v>
      </c>
      <c r="BK15" s="113">
        <v>22696297783.756058</v>
      </c>
    </row>
    <row r="16" spans="1:70">
      <c r="C16" s="51" t="str">
        <v>Llamadas salientes larga Distancia a otros operadores fijos</v>
      </c>
      <c r="G16" s="51" t="str">
        <v>Minutos</v>
      </c>
      <c r="I16" s="116"/>
      <c r="N16" s="113">
        <v>0</v>
      </c>
      <c r="O16" s="113">
        <v>0</v>
      </c>
      <c r="P16" s="113">
        <v>4005457823.4890599</v>
      </c>
      <c r="Q16" s="113">
        <v>7149974869.2382002</v>
      </c>
      <c r="R16" s="113">
        <v>9069100524.0648193</v>
      </c>
      <c r="S16" s="113">
        <v>9787505814.1227875</v>
      </c>
      <c r="T16" s="113">
        <v>10024088216.663111</v>
      </c>
      <c r="U16" s="113">
        <v>9457938788.7377701</v>
      </c>
      <c r="V16" s="113">
        <v>9120050047.5489197</v>
      </c>
      <c r="W16" s="113">
        <v>8860671666.1058693</v>
      </c>
      <c r="X16" s="113">
        <v>8681417840.6797752</v>
      </c>
      <c r="Y16" s="113">
        <v>8568476652.482707</v>
      </c>
      <c r="Z16" s="113">
        <v>8470364546.6437654</v>
      </c>
      <c r="AA16" s="113">
        <v>8380095632.9553471</v>
      </c>
      <c r="AB16" s="113">
        <v>8305010400.6835299</v>
      </c>
      <c r="AC16" s="113">
        <v>8230480176.4977036</v>
      </c>
      <c r="AD16" s="113">
        <v>8155113366.4785442</v>
      </c>
      <c r="AE16" s="113">
        <v>8238551029.442975</v>
      </c>
      <c r="AF16" s="113">
        <v>8335274745.2399817</v>
      </c>
      <c r="AG16" s="113">
        <v>8430841110.3334112</v>
      </c>
      <c r="AH16" s="113">
        <v>8525452541.3336716</v>
      </c>
      <c r="AI16" s="113">
        <v>8618156446.2846165</v>
      </c>
      <c r="AJ16" s="113">
        <v>8707871667.2976704</v>
      </c>
      <c r="AK16" s="113">
        <v>8794553803.6787052</v>
      </c>
      <c r="AL16" s="113">
        <v>8878876128.0028305</v>
      </c>
      <c r="AM16" s="113">
        <v>8962174851.4540939</v>
      </c>
      <c r="AN16" s="113">
        <v>9044934049.777607</v>
      </c>
      <c r="AO16" s="113">
        <v>9125608337.6969299</v>
      </c>
      <c r="AP16" s="113">
        <v>9203245101.1530094</v>
      </c>
      <c r="AQ16" s="113">
        <v>9278237369.232605</v>
      </c>
      <c r="AR16" s="113">
        <v>9350895169.8802338</v>
      </c>
      <c r="AS16" s="113">
        <v>9421061536.6966972</v>
      </c>
      <c r="AT16" s="113">
        <v>9488374727.9216309</v>
      </c>
      <c r="AU16" s="113">
        <v>9552762891.0577793</v>
      </c>
      <c r="AV16" s="113">
        <v>9614443411.8917999</v>
      </c>
      <c r="AW16" s="113">
        <v>9673574455.1785679</v>
      </c>
      <c r="AX16" s="113">
        <v>9729949839.4673042</v>
      </c>
      <c r="AY16" s="113">
        <v>9783216813.9986324</v>
      </c>
      <c r="AZ16" s="113">
        <v>9833276312.7398529</v>
      </c>
      <c r="BA16" s="113">
        <v>9880294123.6724758</v>
      </c>
      <c r="BB16" s="113">
        <v>9924419831.3223248</v>
      </c>
      <c r="BC16" s="113">
        <v>9965520550.8883076</v>
      </c>
      <c r="BD16" s="113">
        <v>10003337182.805567</v>
      </c>
      <c r="BE16" s="113">
        <v>10037813898.255604</v>
      </c>
      <c r="BF16" s="113">
        <v>10069118907.93478</v>
      </c>
      <c r="BG16" s="113">
        <v>10091091840.261297</v>
      </c>
      <c r="BH16" s="113">
        <v>10105265375.954348</v>
      </c>
      <c r="BI16" s="113">
        <v>10119457517.515421</v>
      </c>
      <c r="BJ16" s="113">
        <v>10133668283.930452</v>
      </c>
      <c r="BK16" s="113">
        <v>10147897695.637775</v>
      </c>
    </row>
    <row r="17" spans="3:63">
      <c r="C17" s="51" t="str">
        <v>Llamadas salientes a móvil</v>
      </c>
      <c r="G17" s="51" t="str">
        <v>Minutos</v>
      </c>
      <c r="I17" s="116"/>
      <c r="N17" s="113">
        <v>0</v>
      </c>
      <c r="O17" s="113">
        <v>0</v>
      </c>
      <c r="P17" s="113">
        <v>6825181411.5711222</v>
      </c>
      <c r="Q17" s="113">
        <v>7095475488.2029209</v>
      </c>
      <c r="R17" s="113">
        <v>7610906133.2271271</v>
      </c>
      <c r="S17" s="113">
        <v>7659523588.7987413</v>
      </c>
      <c r="T17" s="113">
        <v>8438070417.2602425</v>
      </c>
      <c r="U17" s="113">
        <v>9478750601.3193016</v>
      </c>
      <c r="V17" s="113">
        <v>10630483476.091694</v>
      </c>
      <c r="W17" s="113">
        <v>11708437663.005522</v>
      </c>
      <c r="X17" s="113">
        <v>12631148634.025949</v>
      </c>
      <c r="Y17" s="113">
        <v>13471102406.718529</v>
      </c>
      <c r="Z17" s="113">
        <v>14203316458.486692</v>
      </c>
      <c r="AA17" s="113">
        <v>14873073214.495077</v>
      </c>
      <c r="AB17" s="113">
        <v>15413046578.116564</v>
      </c>
      <c r="AC17" s="113">
        <v>15940516323.72402</v>
      </c>
      <c r="AD17" s="113">
        <v>16456404069.098728</v>
      </c>
      <c r="AE17" s="113">
        <v>16650815812.283363</v>
      </c>
      <c r="AF17" s="113">
        <v>16752901648.722141</v>
      </c>
      <c r="AG17" s="113">
        <v>16851271584.368467</v>
      </c>
      <c r="AH17" s="113">
        <v>16945866295.64295</v>
      </c>
      <c r="AI17" s="113">
        <v>17036280634.08489</v>
      </c>
      <c r="AJ17" s="113">
        <v>17122067761.921282</v>
      </c>
      <c r="AK17" s="113">
        <v>17203097659.419327</v>
      </c>
      <c r="AL17" s="113">
        <v>17279452794.073936</v>
      </c>
      <c r="AM17" s="113">
        <v>17351417376.20113</v>
      </c>
      <c r="AN17" s="113">
        <v>17419046317.160297</v>
      </c>
      <c r="AO17" s="113">
        <v>17481846012.473667</v>
      </c>
      <c r="AP17" s="113">
        <v>17539544781.883411</v>
      </c>
      <c r="AQ17" s="113">
        <v>17592246714.783703</v>
      </c>
      <c r="AR17" s="113">
        <v>17639993199.121174</v>
      </c>
      <c r="AS17" s="113">
        <v>17682723548.852951</v>
      </c>
      <c r="AT17" s="113">
        <v>17720408693.423115</v>
      </c>
      <c r="AU17" s="113">
        <v>17753149191.698112</v>
      </c>
      <c r="AV17" s="113">
        <v>17781091863.141731</v>
      </c>
      <c r="AW17" s="113">
        <v>17804312959.93325</v>
      </c>
      <c r="AX17" s="113">
        <v>17822790324.374199</v>
      </c>
      <c r="AY17" s="113">
        <v>17836515717.897854</v>
      </c>
      <c r="AZ17" s="113">
        <v>17845582040.528145</v>
      </c>
      <c r="BA17" s="113">
        <v>17850132111.36079</v>
      </c>
      <c r="BB17" s="113">
        <v>17850264396.386879</v>
      </c>
      <c r="BC17" s="113">
        <v>17845987423.248333</v>
      </c>
      <c r="BD17" s="113">
        <v>17837291655.57901</v>
      </c>
      <c r="BE17" s="113">
        <v>17824233234.886845</v>
      </c>
      <c r="BF17" s="113">
        <v>17806918851.983215</v>
      </c>
      <c r="BG17" s="113">
        <v>17791829200.57935</v>
      </c>
      <c r="BH17" s="113">
        <v>17781076978.062027</v>
      </c>
      <c r="BI17" s="113">
        <v>17770322164.203342</v>
      </c>
      <c r="BJ17" s="113">
        <v>17759564778.382202</v>
      </c>
      <c r="BK17" s="113">
        <v>17748804839.970856</v>
      </c>
    </row>
    <row r="18" spans="3:63">
      <c r="C18" s="51" t="str">
        <v>Llamadas salientes a internacional</v>
      </c>
      <c r="G18" s="51" t="str">
        <v>Minutos</v>
      </c>
      <c r="I18" s="116"/>
      <c r="N18" s="113">
        <v>0</v>
      </c>
      <c r="O18" s="113">
        <v>0</v>
      </c>
      <c r="P18" s="113">
        <v>2804525230</v>
      </c>
      <c r="Q18" s="113">
        <v>3173872067</v>
      </c>
      <c r="R18" s="113">
        <v>3096156324</v>
      </c>
      <c r="S18" s="113">
        <v>3125405339.0000005</v>
      </c>
      <c r="T18" s="113">
        <v>3507238642</v>
      </c>
      <c r="U18" s="113">
        <v>3734898969.0357313</v>
      </c>
      <c r="V18" s="113">
        <v>3682796267.3148837</v>
      </c>
      <c r="W18" s="113">
        <v>3648901933.697289</v>
      </c>
      <c r="X18" s="113">
        <v>3632681841.223805</v>
      </c>
      <c r="Y18" s="113">
        <v>3633832474.9437542</v>
      </c>
      <c r="Z18" s="113">
        <v>3633859485.4084949</v>
      </c>
      <c r="AA18" s="113">
        <v>3632785325.7938795</v>
      </c>
      <c r="AB18" s="113">
        <v>3630759942.9005098</v>
      </c>
      <c r="AC18" s="113">
        <v>3627821925.8244662</v>
      </c>
      <c r="AD18" s="113">
        <v>3623692844.0366406</v>
      </c>
      <c r="AE18" s="113">
        <v>3662473145.247169</v>
      </c>
      <c r="AF18" s="113">
        <v>3701902924.1629524</v>
      </c>
      <c r="AG18" s="113">
        <v>3740639812.7448816</v>
      </c>
      <c r="AH18" s="113">
        <v>3778789361.8088479</v>
      </c>
      <c r="AI18" s="113">
        <v>3816017833.2764363</v>
      </c>
      <c r="AJ18" s="113">
        <v>3851936151.7482862</v>
      </c>
      <c r="AK18" s="113">
        <v>3886535150.2338538</v>
      </c>
      <c r="AL18" s="113">
        <v>3920068337.0122218</v>
      </c>
      <c r="AM18" s="113">
        <v>3953032909.5276923</v>
      </c>
      <c r="AN18" s="113">
        <v>3985609021.5029225</v>
      </c>
      <c r="AO18" s="113">
        <v>4017224649.0017056</v>
      </c>
      <c r="AP18" s="113">
        <v>4047528819.2581267</v>
      </c>
      <c r="AQ18" s="113">
        <v>4076668334.5455117</v>
      </c>
      <c r="AR18" s="113">
        <v>4104757130.1223178</v>
      </c>
      <c r="AS18" s="113">
        <v>4131737073.8534045</v>
      </c>
      <c r="AT18" s="113">
        <v>4157477759.708693</v>
      </c>
      <c r="AU18" s="113">
        <v>4181958077.525002</v>
      </c>
      <c r="AV18" s="113">
        <v>4205262467.9550447</v>
      </c>
      <c r="AW18" s="113">
        <v>4227451056.768084</v>
      </c>
      <c r="AX18" s="113">
        <v>4248449110.6326919</v>
      </c>
      <c r="AY18" s="113">
        <v>4268129912.6735191</v>
      </c>
      <c r="AZ18" s="113">
        <v>4286461974.6506977</v>
      </c>
      <c r="BA18" s="113">
        <v>4303510862.9051123</v>
      </c>
      <c r="BB18" s="113">
        <v>4319334430.0904837</v>
      </c>
      <c r="BC18" s="113">
        <v>4333885425.2149172</v>
      </c>
      <c r="BD18" s="113">
        <v>4347070576.0128632</v>
      </c>
      <c r="BE18" s="113">
        <v>4358872275.1549253</v>
      </c>
      <c r="BF18" s="113">
        <v>4369355380.9623966</v>
      </c>
      <c r="BG18" s="113">
        <v>4376588136.4996099</v>
      </c>
      <c r="BH18" s="113">
        <v>4381210120.9297304</v>
      </c>
      <c r="BI18" s="113">
        <v>4385838659.0040665</v>
      </c>
      <c r="BJ18" s="113">
        <v>4390473760.0152178</v>
      </c>
      <c r="BK18" s="113">
        <v>4395115433.268961</v>
      </c>
    </row>
    <row r="19" spans="3:63">
      <c r="C19" s="51" t="str">
        <v>Llamadas salientes a números no geográficos</v>
      </c>
      <c r="G19" s="51" t="str">
        <v>Minutos</v>
      </c>
      <c r="I19" s="116"/>
      <c r="N19" s="113">
        <v>0</v>
      </c>
      <c r="O19" s="113">
        <v>0</v>
      </c>
      <c r="P19" s="113">
        <v>395105593.76644474</v>
      </c>
      <c r="Q19" s="113">
        <v>361968736.27338809</v>
      </c>
      <c r="R19" s="113">
        <v>332396322.09787714</v>
      </c>
      <c r="S19" s="113">
        <v>296795377.00005269</v>
      </c>
      <c r="T19" s="113">
        <v>282859619.06484365</v>
      </c>
      <c r="U19" s="113">
        <v>274600226.49660903</v>
      </c>
      <c r="V19" s="113">
        <v>270769490.02629322</v>
      </c>
      <c r="W19" s="113">
        <v>268277483.74566656</v>
      </c>
      <c r="X19" s="113">
        <v>267084937.14562702</v>
      </c>
      <c r="Y19" s="113">
        <v>267169534.95743722</v>
      </c>
      <c r="Z19" s="113">
        <v>267171520.84240949</v>
      </c>
      <c r="AA19" s="113">
        <v>267092545.62088084</v>
      </c>
      <c r="AB19" s="113">
        <v>266943633.80134496</v>
      </c>
      <c r="AC19" s="113">
        <v>266727622.56215996</v>
      </c>
      <c r="AD19" s="113">
        <v>266424040.91147533</v>
      </c>
      <c r="AE19" s="113">
        <v>269275277.20576447</v>
      </c>
      <c r="AF19" s="113">
        <v>272174264.91888613</v>
      </c>
      <c r="AG19" s="113">
        <v>275022309.39520514</v>
      </c>
      <c r="AH19" s="113">
        <v>277827171.0261513</v>
      </c>
      <c r="AI19" s="113">
        <v>280564312.45403886</v>
      </c>
      <c r="AJ19" s="113">
        <v>283205127.76645249</v>
      </c>
      <c r="AK19" s="113">
        <v>285748942.98058814</v>
      </c>
      <c r="AL19" s="113">
        <v>288214396.73471481</v>
      </c>
      <c r="AM19" s="113">
        <v>290638044.37663454</v>
      </c>
      <c r="AN19" s="113">
        <v>293033131.31230247</v>
      </c>
      <c r="AO19" s="113">
        <v>295357600.74078608</v>
      </c>
      <c r="AP19" s="113">
        <v>297585648.16193318</v>
      </c>
      <c r="AQ19" s="113">
        <v>299728066.88979048</v>
      </c>
      <c r="AR19" s="113">
        <v>301793233.76347423</v>
      </c>
      <c r="AS19" s="113">
        <v>303776874.74569201</v>
      </c>
      <c r="AT19" s="113">
        <v>305669402.02009505</v>
      </c>
      <c r="AU19" s="113">
        <v>307469263.5083974</v>
      </c>
      <c r="AV19" s="113">
        <v>309182667.52374279</v>
      </c>
      <c r="AW19" s="113">
        <v>310814034.68098444</v>
      </c>
      <c r="AX19" s="113">
        <v>312357870.37641102</v>
      </c>
      <c r="AY19" s="113">
        <v>313804858.0306558</v>
      </c>
      <c r="AZ19" s="113">
        <v>315152682.54018533</v>
      </c>
      <c r="BA19" s="113">
        <v>316406164.52590722</v>
      </c>
      <c r="BB19" s="113">
        <v>317569557.47685748</v>
      </c>
      <c r="BC19" s="113">
        <v>318639387.36785239</v>
      </c>
      <c r="BD19" s="113">
        <v>319608796.56085199</v>
      </c>
      <c r="BE19" s="113">
        <v>320476490.51571465</v>
      </c>
      <c r="BF19" s="113">
        <v>321247237.79776567</v>
      </c>
      <c r="BG19" s="113">
        <v>321779010.22994637</v>
      </c>
      <c r="BH19" s="113">
        <v>322118831.46256799</v>
      </c>
      <c r="BI19" s="113">
        <v>322459134.53745657</v>
      </c>
      <c r="BJ19" s="113">
        <v>322799920.13782996</v>
      </c>
      <c r="BK19" s="113">
        <v>323141188.9478749</v>
      </c>
    </row>
    <row r="20" spans="3:63">
      <c r="C20" s="51" t="str">
        <v>Fixed Service8</v>
      </c>
      <c r="G20" s="51" t="str">
        <v>Fixed Unit8</v>
      </c>
      <c r="I20" s="116"/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3">
        <v>0</v>
      </c>
      <c r="AN20" s="113">
        <v>0</v>
      </c>
      <c r="AO20" s="113">
        <v>0</v>
      </c>
      <c r="AP20" s="113">
        <v>0</v>
      </c>
      <c r="AQ20" s="113">
        <v>0</v>
      </c>
      <c r="AR20" s="113">
        <v>0</v>
      </c>
      <c r="AS20" s="113">
        <v>0</v>
      </c>
      <c r="AT20" s="113">
        <v>0</v>
      </c>
      <c r="AU20" s="113">
        <v>0</v>
      </c>
      <c r="AV20" s="113">
        <v>0</v>
      </c>
      <c r="AW20" s="113">
        <v>0</v>
      </c>
      <c r="AX20" s="113">
        <v>0</v>
      </c>
      <c r="AY20" s="113">
        <v>0</v>
      </c>
      <c r="AZ20" s="113">
        <v>0</v>
      </c>
      <c r="BA20" s="113">
        <v>0</v>
      </c>
      <c r="BB20" s="113">
        <v>0</v>
      </c>
      <c r="BC20" s="113">
        <v>0</v>
      </c>
      <c r="BD20" s="113">
        <v>0</v>
      </c>
      <c r="BE20" s="113">
        <v>0</v>
      </c>
      <c r="BF20" s="113">
        <v>0</v>
      </c>
      <c r="BG20" s="113">
        <v>0</v>
      </c>
      <c r="BH20" s="113">
        <v>0</v>
      </c>
      <c r="BI20" s="113">
        <v>0</v>
      </c>
      <c r="BJ20" s="113">
        <v>0</v>
      </c>
      <c r="BK20" s="113">
        <v>0</v>
      </c>
    </row>
    <row r="21" spans="3:63">
      <c r="C21" s="51" t="str">
        <v>Llamadas entrantes Local de otros operadores fijos</v>
      </c>
      <c r="G21" s="51" t="str">
        <v>Minutos</v>
      </c>
      <c r="I21" s="116"/>
      <c r="N21" s="113">
        <v>0</v>
      </c>
      <c r="O21" s="113">
        <v>0</v>
      </c>
      <c r="P21" s="113">
        <v>15184420688.571976</v>
      </c>
      <c r="Q21" s="113">
        <v>22520654015.643681</v>
      </c>
      <c r="R21" s="113">
        <v>25216020274.666138</v>
      </c>
      <c r="S21" s="113">
        <v>24000981889.166485</v>
      </c>
      <c r="T21" s="113">
        <v>22419391483.797142</v>
      </c>
      <c r="U21" s="113">
        <v>21153169021.599854</v>
      </c>
      <c r="V21" s="113">
        <v>20397463385.042519</v>
      </c>
      <c r="W21" s="113">
        <v>19817350226.586979</v>
      </c>
      <c r="X21" s="113">
        <v>19416439779.638256</v>
      </c>
      <c r="Y21" s="113">
        <v>19163840973.831039</v>
      </c>
      <c r="Z21" s="113">
        <v>18944408177.295338</v>
      </c>
      <c r="AA21" s="113">
        <v>18742517085.451828</v>
      </c>
      <c r="AB21" s="113">
        <v>18574585082.004829</v>
      </c>
      <c r="AC21" s="113">
        <v>18407894382.832848</v>
      </c>
      <c r="AD21" s="113">
        <v>18239332616.197979</v>
      </c>
      <c r="AE21" s="113">
        <v>18425945262.66124</v>
      </c>
      <c r="AF21" s="113">
        <v>18642272853.096439</v>
      </c>
      <c r="AG21" s="113">
        <v>18856011968.854771</v>
      </c>
      <c r="AH21" s="113">
        <v>19067615325.149178</v>
      </c>
      <c r="AI21" s="113">
        <v>19274952400.826252</v>
      </c>
      <c r="AJ21" s="113">
        <v>19475605130.378605</v>
      </c>
      <c r="AK21" s="113">
        <v>19669474209.358562</v>
      </c>
      <c r="AL21" s="113">
        <v>19858065446.684639</v>
      </c>
      <c r="AM21" s="113">
        <v>20044367347.744335</v>
      </c>
      <c r="AN21" s="113">
        <v>20229462572.965496</v>
      </c>
      <c r="AO21" s="113">
        <v>20409894788.289913</v>
      </c>
      <c r="AP21" s="113">
        <v>20583533423.129879</v>
      </c>
      <c r="AQ21" s="113">
        <v>20751257507.355267</v>
      </c>
      <c r="AR21" s="113">
        <v>20913760434.490635</v>
      </c>
      <c r="AS21" s="113">
        <v>21070691141.069916</v>
      </c>
      <c r="AT21" s="113">
        <v>21221240572.94611</v>
      </c>
      <c r="AU21" s="113">
        <v>21365248028.294746</v>
      </c>
      <c r="AV21" s="113">
        <v>21503199701.665268</v>
      </c>
      <c r="AW21" s="113">
        <v>21635449336.708157</v>
      </c>
      <c r="AX21" s="113">
        <v>21761535797.950356</v>
      </c>
      <c r="AY21" s="113">
        <v>21880670140.083355</v>
      </c>
      <c r="AZ21" s="113">
        <v>21992630796.803879</v>
      </c>
      <c r="BA21" s="113">
        <v>22097788561.502853</v>
      </c>
      <c r="BB21" s="113">
        <v>22196477987.704937</v>
      </c>
      <c r="BC21" s="113">
        <v>22288401871.683113</v>
      </c>
      <c r="BD21" s="113">
        <v>22372980723.866631</v>
      </c>
      <c r="BE21" s="113">
        <v>22450089680.216892</v>
      </c>
      <c r="BF21" s="113">
        <v>22520104952.651833</v>
      </c>
      <c r="BG21" s="113">
        <v>22569248551.673264</v>
      </c>
      <c r="BH21" s="113">
        <v>22600948396.940372</v>
      </c>
      <c r="BI21" s="113">
        <v>22632689855.19313</v>
      </c>
      <c r="BJ21" s="113">
        <v>22664472968.894562</v>
      </c>
      <c r="BK21" s="113">
        <v>22696297783.756058</v>
      </c>
    </row>
    <row r="22" spans="3:63">
      <c r="C22" s="51" t="str">
        <v>Llamadas entrantes Larga Distancia de otros operadores fijos</v>
      </c>
      <c r="G22" s="51" t="str">
        <v>Minutos</v>
      </c>
      <c r="I22" s="116"/>
      <c r="N22" s="113">
        <v>0</v>
      </c>
      <c r="O22" s="113">
        <v>0</v>
      </c>
      <c r="P22" s="113">
        <v>4005457823.4890599</v>
      </c>
      <c r="Q22" s="113">
        <v>7149974869.2382002</v>
      </c>
      <c r="R22" s="113">
        <v>9069100524.0648193</v>
      </c>
      <c r="S22" s="113">
        <v>9787505814.1227875</v>
      </c>
      <c r="T22" s="113">
        <v>10024088216.663111</v>
      </c>
      <c r="U22" s="113">
        <v>9457938788.7377701</v>
      </c>
      <c r="V22" s="113">
        <v>9120050047.5489197</v>
      </c>
      <c r="W22" s="113">
        <v>8860671666.1058693</v>
      </c>
      <c r="X22" s="113">
        <v>8681417840.6797752</v>
      </c>
      <c r="Y22" s="113">
        <v>8568476652.482707</v>
      </c>
      <c r="Z22" s="113">
        <v>8470364546.6437654</v>
      </c>
      <c r="AA22" s="113">
        <v>8380095632.9553471</v>
      </c>
      <c r="AB22" s="113">
        <v>8305010400.6835299</v>
      </c>
      <c r="AC22" s="113">
        <v>8230480176.4977036</v>
      </c>
      <c r="AD22" s="113">
        <v>8155113366.4785442</v>
      </c>
      <c r="AE22" s="113">
        <v>8238551029.442975</v>
      </c>
      <c r="AF22" s="113">
        <v>8335274745.2399817</v>
      </c>
      <c r="AG22" s="113">
        <v>8430841110.3334112</v>
      </c>
      <c r="AH22" s="113">
        <v>8525452541.3336716</v>
      </c>
      <c r="AI22" s="113">
        <v>8618156446.2846165</v>
      </c>
      <c r="AJ22" s="113">
        <v>8707871667.2976704</v>
      </c>
      <c r="AK22" s="113">
        <v>8794553803.6787052</v>
      </c>
      <c r="AL22" s="113">
        <v>8878876128.0028305</v>
      </c>
      <c r="AM22" s="113">
        <v>8962174851.4540939</v>
      </c>
      <c r="AN22" s="113">
        <v>9044934049.777607</v>
      </c>
      <c r="AO22" s="113">
        <v>9125608337.6969299</v>
      </c>
      <c r="AP22" s="113">
        <v>9203245101.1530094</v>
      </c>
      <c r="AQ22" s="113">
        <v>9278237369.232605</v>
      </c>
      <c r="AR22" s="113">
        <v>9350895169.8802338</v>
      </c>
      <c r="AS22" s="113">
        <v>9421061536.6966972</v>
      </c>
      <c r="AT22" s="113">
        <v>9488374727.9216309</v>
      </c>
      <c r="AU22" s="113">
        <v>9552762891.0577793</v>
      </c>
      <c r="AV22" s="113">
        <v>9614443411.8917999</v>
      </c>
      <c r="AW22" s="113">
        <v>9673574455.1785679</v>
      </c>
      <c r="AX22" s="113">
        <v>9729949839.4673042</v>
      </c>
      <c r="AY22" s="113">
        <v>9783216813.9986324</v>
      </c>
      <c r="AZ22" s="113">
        <v>9833276312.7398529</v>
      </c>
      <c r="BA22" s="113">
        <v>9880294123.6724758</v>
      </c>
      <c r="BB22" s="113">
        <v>9924419831.3223248</v>
      </c>
      <c r="BC22" s="113">
        <v>9965520550.8883076</v>
      </c>
      <c r="BD22" s="113">
        <v>10003337182.805567</v>
      </c>
      <c r="BE22" s="113">
        <v>10037813898.255604</v>
      </c>
      <c r="BF22" s="113">
        <v>10069118907.93478</v>
      </c>
      <c r="BG22" s="113">
        <v>10091091840.261297</v>
      </c>
      <c r="BH22" s="113">
        <v>10105265375.954348</v>
      </c>
      <c r="BI22" s="113">
        <v>10119457517.515421</v>
      </c>
      <c r="BJ22" s="113">
        <v>10133668283.930452</v>
      </c>
      <c r="BK22" s="113">
        <v>10147897695.637775</v>
      </c>
    </row>
    <row r="23" spans="3:63">
      <c r="C23" s="51" t="str">
        <v>Llamadas entrantes de móvil</v>
      </c>
      <c r="G23" s="51" t="str">
        <v>Minutos</v>
      </c>
      <c r="I23" s="116"/>
      <c r="N23" s="113">
        <v>0</v>
      </c>
      <c r="O23" s="113">
        <v>0</v>
      </c>
      <c r="P23" s="113">
        <v>9019753709.4811478</v>
      </c>
      <c r="Q23" s="113">
        <v>12647993621.761959</v>
      </c>
      <c r="R23" s="113">
        <v>14594584899.097015</v>
      </c>
      <c r="S23" s="113">
        <v>5942708071.371419</v>
      </c>
      <c r="T23" s="113">
        <v>6934759508.1352043</v>
      </c>
      <c r="U23" s="113">
        <v>7951447873.0462484</v>
      </c>
      <c r="V23" s="113">
        <v>9068911458.7668324</v>
      </c>
      <c r="W23" s="113">
        <v>10147656744.250891</v>
      </c>
      <c r="X23" s="113">
        <v>11094558548.177603</v>
      </c>
      <c r="Y23" s="113">
        <v>11970314812.284222</v>
      </c>
      <c r="Z23" s="113">
        <v>12751181452.769356</v>
      </c>
      <c r="AA23" s="113">
        <v>13480547551.715675</v>
      </c>
      <c r="AB23" s="113">
        <v>14079900069.600672</v>
      </c>
      <c r="AC23" s="113">
        <v>14675573436.029997</v>
      </c>
      <c r="AD23" s="113">
        <v>15268704425.962578</v>
      </c>
      <c r="AE23" s="113">
        <v>15453171357.287619</v>
      </c>
      <c r="AF23" s="113">
        <v>15530772338.766008</v>
      </c>
      <c r="AG23" s="113">
        <v>15604992618.566082</v>
      </c>
      <c r="AH23" s="113">
        <v>15675658515.805416</v>
      </c>
      <c r="AI23" s="113">
        <v>15742633562.216499</v>
      </c>
      <c r="AJ23" s="113">
        <v>15805776831.942654</v>
      </c>
      <c r="AK23" s="113">
        <v>15864935380.145967</v>
      </c>
      <c r="AL23" s="113">
        <v>15919952035.533596</v>
      </c>
      <c r="AM23" s="113">
        <v>15970680919.371977</v>
      </c>
      <c r="AN23" s="113">
        <v>16017026110.945625</v>
      </c>
      <c r="AO23" s="113">
        <v>16058965289.289425</v>
      </c>
      <c r="AP23" s="113">
        <v>16096509020.540709</v>
      </c>
      <c r="AQ23" s="113">
        <v>16129635247.887793</v>
      </c>
      <c r="AR23" s="113">
        <v>16158285626.441092</v>
      </c>
      <c r="AS23" s="113">
        <v>16182442193.767128</v>
      </c>
      <c r="AT23" s="113">
        <v>16202183667.589039</v>
      </c>
      <c r="AU23" s="113">
        <v>16217635685.883577</v>
      </c>
      <c r="AV23" s="113">
        <v>16228884626.823429</v>
      </c>
      <c r="AW23" s="113">
        <v>16235960901.072607</v>
      </c>
      <c r="AX23" s="113">
        <v>16238899773.114473</v>
      </c>
      <c r="AY23" s="113">
        <v>16237792937.209578</v>
      </c>
      <c r="AZ23" s="113">
        <v>16232762564.320833</v>
      </c>
      <c r="BA23" s="113">
        <v>16223906094.045977</v>
      </c>
      <c r="BB23" s="113">
        <v>16211279592.951229</v>
      </c>
      <c r="BC23" s="113">
        <v>16194925160.49003</v>
      </c>
      <c r="BD23" s="113">
        <v>16174900349.091669</v>
      </c>
      <c r="BE23" s="113">
        <v>16151273475.437849</v>
      </c>
      <c r="BF23" s="113">
        <v>16124103808.955175</v>
      </c>
      <c r="BG23" s="113">
        <v>16101970392.775129</v>
      </c>
      <c r="BH23" s="113">
        <v>16086639229.541481</v>
      </c>
      <c r="BI23" s="113">
        <v>16071322663.562721</v>
      </c>
      <c r="BJ23" s="113">
        <v>16056020680.940376</v>
      </c>
      <c r="BK23" s="113">
        <v>16040733267.7892</v>
      </c>
    </row>
    <row r="24" spans="3:63">
      <c r="C24" s="51" t="str">
        <v>Llamadas entrantes de internacional</v>
      </c>
      <c r="G24" s="51" t="str">
        <v>Minutos</v>
      </c>
      <c r="I24" s="116"/>
      <c r="N24" s="113">
        <v>0</v>
      </c>
      <c r="O24" s="113">
        <v>0</v>
      </c>
      <c r="P24" s="113">
        <v>16712193544</v>
      </c>
      <c r="Q24" s="113">
        <v>14959564746</v>
      </c>
      <c r="R24" s="113">
        <v>14228291998</v>
      </c>
      <c r="S24" s="113">
        <v>14875302613</v>
      </c>
      <c r="T24" s="113">
        <v>18103635581</v>
      </c>
      <c r="U24" s="113">
        <v>23462166380.947029</v>
      </c>
      <c r="V24" s="113">
        <v>26451296710.470806</v>
      </c>
      <c r="W24" s="113">
        <v>29424479205.798939</v>
      </c>
      <c r="X24" s="113">
        <v>32290486603.782703</v>
      </c>
      <c r="Y24" s="113">
        <v>34951291971.621979</v>
      </c>
      <c r="Z24" s="113">
        <v>37307084030.332542</v>
      </c>
      <c r="AA24" s="113">
        <v>39262055267.146149</v>
      </c>
      <c r="AB24" s="113">
        <v>40730540361.695198</v>
      </c>
      <c r="AC24" s="113">
        <v>41642991843.646301</v>
      </c>
      <c r="AD24" s="113">
        <v>41951239318.589691</v>
      </c>
      <c r="AE24" s="113">
        <v>41951239318.589691</v>
      </c>
      <c r="AF24" s="113">
        <v>41951239318.589691</v>
      </c>
      <c r="AG24" s="113">
        <v>41951239318.589691</v>
      </c>
      <c r="AH24" s="113">
        <v>41951239318.589691</v>
      </c>
      <c r="AI24" s="113">
        <v>41951239318.589691</v>
      </c>
      <c r="AJ24" s="113">
        <v>41951239318.589691</v>
      </c>
      <c r="AK24" s="113">
        <v>41951239318.589691</v>
      </c>
      <c r="AL24" s="113">
        <v>41951239318.589691</v>
      </c>
      <c r="AM24" s="113">
        <v>41951239318.589691</v>
      </c>
      <c r="AN24" s="113">
        <v>41951239318.589691</v>
      </c>
      <c r="AO24" s="113">
        <v>41951239318.589691</v>
      </c>
      <c r="AP24" s="113">
        <v>41951239318.589691</v>
      </c>
      <c r="AQ24" s="113">
        <v>41951239318.589691</v>
      </c>
      <c r="AR24" s="113">
        <v>41951239318.589691</v>
      </c>
      <c r="AS24" s="113">
        <v>41951239318.589691</v>
      </c>
      <c r="AT24" s="113">
        <v>41951239318.589691</v>
      </c>
      <c r="AU24" s="113">
        <v>41951239318.589691</v>
      </c>
      <c r="AV24" s="113">
        <v>41951239318.589691</v>
      </c>
      <c r="AW24" s="113">
        <v>41951239318.589691</v>
      </c>
      <c r="AX24" s="113">
        <v>41951239318.589691</v>
      </c>
      <c r="AY24" s="113">
        <v>41951239318.589691</v>
      </c>
      <c r="AZ24" s="113">
        <v>41951239318.589691</v>
      </c>
      <c r="BA24" s="113">
        <v>41951239318.589691</v>
      </c>
      <c r="BB24" s="113">
        <v>41951239318.589691</v>
      </c>
      <c r="BC24" s="113">
        <v>41951239318.589691</v>
      </c>
      <c r="BD24" s="113">
        <v>41951239318.589691</v>
      </c>
      <c r="BE24" s="113">
        <v>41951239318.589691</v>
      </c>
      <c r="BF24" s="113">
        <v>41951239318.589691</v>
      </c>
      <c r="BG24" s="113">
        <v>41951239318.589691</v>
      </c>
      <c r="BH24" s="113">
        <v>41951239318.589691</v>
      </c>
      <c r="BI24" s="113">
        <v>41951239318.589691</v>
      </c>
      <c r="BJ24" s="113">
        <v>41951239318.589691</v>
      </c>
      <c r="BK24" s="113">
        <v>41951239318.589691</v>
      </c>
    </row>
    <row r="25" spans="3:63">
      <c r="C25" s="51" t="str">
        <v>Llamadas entrantes de números no geográficos</v>
      </c>
      <c r="G25" s="51" t="str">
        <v>Minutos</v>
      </c>
      <c r="I25" s="116"/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113">
        <v>0</v>
      </c>
      <c r="AK25" s="113">
        <v>0</v>
      </c>
      <c r="AL25" s="113">
        <v>0</v>
      </c>
      <c r="AM25" s="113">
        <v>0</v>
      </c>
      <c r="AN25" s="113">
        <v>0</v>
      </c>
      <c r="AO25" s="113">
        <v>0</v>
      </c>
      <c r="AP25" s="113">
        <v>0</v>
      </c>
      <c r="AQ25" s="113">
        <v>0</v>
      </c>
      <c r="AR25" s="113">
        <v>0</v>
      </c>
      <c r="AS25" s="113">
        <v>0</v>
      </c>
      <c r="AT25" s="113">
        <v>0</v>
      </c>
      <c r="AU25" s="113">
        <v>0</v>
      </c>
      <c r="AV25" s="113">
        <v>0</v>
      </c>
      <c r="AW25" s="113">
        <v>0</v>
      </c>
      <c r="AX25" s="113">
        <v>0</v>
      </c>
      <c r="AY25" s="113">
        <v>0</v>
      </c>
      <c r="AZ25" s="113">
        <v>0</v>
      </c>
      <c r="BA25" s="113">
        <v>0</v>
      </c>
      <c r="BB25" s="113">
        <v>0</v>
      </c>
      <c r="BC25" s="113">
        <v>0</v>
      </c>
      <c r="BD25" s="113">
        <v>0</v>
      </c>
      <c r="BE25" s="113">
        <v>0</v>
      </c>
      <c r="BF25" s="113">
        <v>0</v>
      </c>
      <c r="BG25" s="113">
        <v>0</v>
      </c>
      <c r="BH25" s="113">
        <v>0</v>
      </c>
      <c r="BI25" s="113">
        <v>0</v>
      </c>
      <c r="BJ25" s="113">
        <v>0</v>
      </c>
      <c r="BK25" s="113">
        <v>0</v>
      </c>
    </row>
    <row r="26" spans="3:63">
      <c r="C26" s="51" t="str">
        <v>Fixed Service14</v>
      </c>
      <c r="G26" s="51" t="str">
        <v>Fixed Unit14</v>
      </c>
      <c r="I26" s="116"/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113">
        <v>0</v>
      </c>
      <c r="AK26" s="113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</row>
    <row r="27" spans="3:63">
      <c r="C27" s="51" t="str">
        <v>Llamadas en tránsito Local</v>
      </c>
      <c r="G27" s="51" t="str">
        <v>Minutos</v>
      </c>
      <c r="I27" s="116"/>
      <c r="N27" s="113">
        <v>0</v>
      </c>
      <c r="O27" s="113">
        <v>0</v>
      </c>
      <c r="P27" s="113">
        <v>32433307640.750088</v>
      </c>
      <c r="Q27" s="113">
        <v>46481487182.347809</v>
      </c>
      <c r="R27" s="113">
        <v>54125332250.246422</v>
      </c>
      <c r="S27" s="113">
        <v>48000084691.347771</v>
      </c>
      <c r="T27" s="113">
        <v>49275962220.59182</v>
      </c>
      <c r="U27" s="113">
        <v>50393478741.97448</v>
      </c>
      <c r="V27" s="113">
        <v>52457237843.595116</v>
      </c>
      <c r="W27" s="113">
        <v>54613595739.780136</v>
      </c>
      <c r="X27" s="113">
        <v>56626311015.629272</v>
      </c>
      <c r="Y27" s="113">
        <v>58629644691.840652</v>
      </c>
      <c r="Z27" s="113">
        <v>60408406879.16806</v>
      </c>
      <c r="AA27" s="113">
        <v>62061102932.700241</v>
      </c>
      <c r="AB27" s="113">
        <v>63407197980.005646</v>
      </c>
      <c r="AC27" s="113">
        <v>64737033979.603111</v>
      </c>
      <c r="AD27" s="113">
        <v>66049433013.330368</v>
      </c>
      <c r="AE27" s="113">
        <v>66799489337.066536</v>
      </c>
      <c r="AF27" s="113">
        <v>67312794532.131523</v>
      </c>
      <c r="AG27" s="113">
        <v>67813298910.619934</v>
      </c>
      <c r="AH27" s="113">
        <v>68301226074.362968</v>
      </c>
      <c r="AI27" s="113">
        <v>68773190945.065887</v>
      </c>
      <c r="AJ27" s="113">
        <v>69225388401.134583</v>
      </c>
      <c r="AK27" s="113">
        <v>69657296789.473663</v>
      </c>
      <c r="AL27" s="113">
        <v>70070668595.845734</v>
      </c>
      <c r="AM27" s="113">
        <v>70469389272.729156</v>
      </c>
      <c r="AN27" s="113">
        <v>70854745645.615189</v>
      </c>
      <c r="AO27" s="113">
        <v>71221751745.335434</v>
      </c>
      <c r="AP27" s="113">
        <v>71567407212.522949</v>
      </c>
      <c r="AQ27" s="113">
        <v>71892910878.432449</v>
      </c>
      <c r="AR27" s="113">
        <v>72199098050.736801</v>
      </c>
      <c r="AS27" s="113">
        <v>72485424552.738449</v>
      </c>
      <c r="AT27" s="113">
        <v>72750952196.522049</v>
      </c>
      <c r="AU27" s="113">
        <v>72995788334.536011</v>
      </c>
      <c r="AV27" s="113">
        <v>73220853807.311096</v>
      </c>
      <c r="AW27" s="113">
        <v>73426732698.568665</v>
      </c>
      <c r="AX27" s="113">
        <v>73612867957.218735</v>
      </c>
      <c r="AY27" s="113">
        <v>73778389691.759109</v>
      </c>
      <c r="AZ27" s="113">
        <v>73923312850.842194</v>
      </c>
      <c r="BA27" s="113">
        <v>74048424286.165268</v>
      </c>
      <c r="BB27" s="113">
        <v>74154349261.184952</v>
      </c>
      <c r="BC27" s="113">
        <v>74240784150.119827</v>
      </c>
      <c r="BD27" s="113">
        <v>74307069234.391083</v>
      </c>
      <c r="BE27" s="113">
        <v>74353215387.811539</v>
      </c>
      <c r="BF27" s="113">
        <v>74379915297.432159</v>
      </c>
      <c r="BG27" s="113">
        <v>74390499340.257767</v>
      </c>
      <c r="BH27" s="113">
        <v>74394512289.035736</v>
      </c>
      <c r="BI27" s="113">
        <v>74398603377.633606</v>
      </c>
      <c r="BJ27" s="113">
        <v>74402772653.779175</v>
      </c>
      <c r="BK27" s="113">
        <v>74407020169.448776</v>
      </c>
    </row>
    <row r="28" spans="3:63">
      <c r="C28" s="51" t="str">
        <v>Llamadas en tránsito Larga Distancia</v>
      </c>
      <c r="G28" s="51" t="str">
        <v>Minutos</v>
      </c>
      <c r="I28" s="116"/>
      <c r="N28" s="113">
        <v>0</v>
      </c>
      <c r="O28" s="113">
        <v>0</v>
      </c>
      <c r="P28" s="113">
        <v>3603700848.9722314</v>
      </c>
      <c r="Q28" s="113">
        <v>5164609686.9275331</v>
      </c>
      <c r="R28" s="113">
        <v>6013925805.5829344</v>
      </c>
      <c r="S28" s="113">
        <v>5333342743.4830847</v>
      </c>
      <c r="T28" s="113">
        <v>5475106913.3990898</v>
      </c>
      <c r="U28" s="113">
        <v>5599275415.7749405</v>
      </c>
      <c r="V28" s="113">
        <v>5828581982.6216784</v>
      </c>
      <c r="W28" s="113">
        <v>6068177304.4200134</v>
      </c>
      <c r="X28" s="113">
        <v>6291812335.0699177</v>
      </c>
      <c r="Y28" s="113">
        <v>6514404965.7600708</v>
      </c>
      <c r="Z28" s="113">
        <v>6712045208.7964497</v>
      </c>
      <c r="AA28" s="113">
        <v>6895678103.633359</v>
      </c>
      <c r="AB28" s="113">
        <v>7045244220.0006256</v>
      </c>
      <c r="AC28" s="113">
        <v>7193003775.5114546</v>
      </c>
      <c r="AD28" s="113">
        <v>7338825890.370039</v>
      </c>
      <c r="AE28" s="113">
        <v>7422165481.8962793</v>
      </c>
      <c r="AF28" s="113">
        <v>7479199392.4590559</v>
      </c>
      <c r="AG28" s="113">
        <v>7534810990.0688791</v>
      </c>
      <c r="AH28" s="113">
        <v>7589025119.373662</v>
      </c>
      <c r="AI28" s="113">
        <v>7641465660.5628738</v>
      </c>
      <c r="AJ28" s="113">
        <v>7691709822.3482847</v>
      </c>
      <c r="AK28" s="113">
        <v>7739699643.2748499</v>
      </c>
      <c r="AL28" s="113">
        <v>7785629843.9828577</v>
      </c>
      <c r="AM28" s="113">
        <v>7829932141.4143496</v>
      </c>
      <c r="AN28" s="113">
        <v>7872749516.1794634</v>
      </c>
      <c r="AO28" s="113">
        <v>7913527971.7039347</v>
      </c>
      <c r="AP28" s="113">
        <v>7951934134.7247696</v>
      </c>
      <c r="AQ28" s="113">
        <v>7988101208.7147141</v>
      </c>
      <c r="AR28" s="113">
        <v>8022122005.6374207</v>
      </c>
      <c r="AS28" s="113">
        <v>8053936061.4153805</v>
      </c>
      <c r="AT28" s="113">
        <v>8083439132.9468918</v>
      </c>
      <c r="AU28" s="113">
        <v>8110643148.2817774</v>
      </c>
      <c r="AV28" s="113">
        <v>8135650423.034564</v>
      </c>
      <c r="AW28" s="113">
        <v>8158525855.3965158</v>
      </c>
      <c r="AX28" s="113">
        <v>8179207550.8020792</v>
      </c>
      <c r="AY28" s="113">
        <v>8197598854.6398983</v>
      </c>
      <c r="AZ28" s="113">
        <v>8213701427.8713531</v>
      </c>
      <c r="BA28" s="113">
        <v>8227602698.4628048</v>
      </c>
      <c r="BB28" s="113">
        <v>8239372140.1316586</v>
      </c>
      <c r="BC28" s="113">
        <v>8248976016.6799784</v>
      </c>
      <c r="BD28" s="113">
        <v>8256341026.0434523</v>
      </c>
      <c r="BE28" s="113">
        <v>8261468376.4235029</v>
      </c>
      <c r="BF28" s="113">
        <v>8264435033.0480156</v>
      </c>
      <c r="BG28" s="113">
        <v>8265611037.8064156</v>
      </c>
      <c r="BH28" s="113">
        <v>8266056921.0039682</v>
      </c>
      <c r="BI28" s="113">
        <v>8266511486.4037323</v>
      </c>
      <c r="BJ28" s="113">
        <v>8266974739.308795</v>
      </c>
      <c r="BK28" s="113">
        <v>8267446685.4943066</v>
      </c>
    </row>
    <row r="29" spans="3:63">
      <c r="C29" s="51" t="str">
        <v>Fixed Service17</v>
      </c>
      <c r="G29" s="51" t="str">
        <v>Fixed Unit17</v>
      </c>
      <c r="I29" s="116"/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113">
        <v>0</v>
      </c>
      <c r="AK29" s="113">
        <v>0</v>
      </c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</row>
    <row r="30" spans="3:63">
      <c r="C30" s="51" t="str">
        <v>SMS on-net</v>
      </c>
      <c r="G30" s="51" t="str">
        <v>SMS</v>
      </c>
      <c r="I30" s="116"/>
      <c r="N30" s="113">
        <v>0</v>
      </c>
      <c r="O30" s="113">
        <v>0</v>
      </c>
      <c r="P30" s="113">
        <v>171682906.56827587</v>
      </c>
      <c r="Q30" s="113">
        <v>262483755.67927819</v>
      </c>
      <c r="R30" s="113">
        <v>303880332.19106621</v>
      </c>
      <c r="S30" s="113">
        <v>364764283.41210353</v>
      </c>
      <c r="T30" s="113">
        <v>481353974.62085116</v>
      </c>
      <c r="U30" s="113">
        <v>513140789.32926369</v>
      </c>
      <c r="V30" s="113">
        <v>544985600.80951595</v>
      </c>
      <c r="W30" s="113">
        <v>575775541.32068753</v>
      </c>
      <c r="X30" s="113">
        <v>602651697.9499861</v>
      </c>
      <c r="Y30" s="113">
        <v>628444621.53689253</v>
      </c>
      <c r="Z30" s="113">
        <v>653270265.90138292</v>
      </c>
      <c r="AA30" s="113">
        <v>677226817.25474238</v>
      </c>
      <c r="AB30" s="113">
        <v>700402018.53588772</v>
      </c>
      <c r="AC30" s="113">
        <v>722876486.77218688</v>
      </c>
      <c r="AD30" s="113">
        <v>744718956.30673707</v>
      </c>
      <c r="AE30" s="113">
        <v>753716184.67248511</v>
      </c>
      <c r="AF30" s="113">
        <v>757501111.03707552</v>
      </c>
      <c r="AG30" s="113">
        <v>761121146.35687137</v>
      </c>
      <c r="AH30" s="113">
        <v>764567819.4844923</v>
      </c>
      <c r="AI30" s="113">
        <v>767834474.2883569</v>
      </c>
      <c r="AJ30" s="113">
        <v>770914237.22150373</v>
      </c>
      <c r="AK30" s="113">
        <v>773799648.52068925</v>
      </c>
      <c r="AL30" s="113">
        <v>776483042.28067935</v>
      </c>
      <c r="AM30" s="113">
        <v>778957303.38186908</v>
      </c>
      <c r="AN30" s="113">
        <v>781217753.36738837</v>
      </c>
      <c r="AO30" s="113">
        <v>783263303.54985487</v>
      </c>
      <c r="AP30" s="113">
        <v>785094469.28424275</v>
      </c>
      <c r="AQ30" s="113">
        <v>786710174.76704395</v>
      </c>
      <c r="AR30" s="113">
        <v>788107574.27251387</v>
      </c>
      <c r="AS30" s="113">
        <v>789285791.69719648</v>
      </c>
      <c r="AT30" s="113">
        <v>790248666.43564618</v>
      </c>
      <c r="AU30" s="113">
        <v>791002326.38059676</v>
      </c>
      <c r="AV30" s="113">
        <v>791550984.55895782</v>
      </c>
      <c r="AW30" s="113">
        <v>791896124.22676265</v>
      </c>
      <c r="AX30" s="113">
        <v>792039465.38123691</v>
      </c>
      <c r="AY30" s="113">
        <v>791985480.33726048</v>
      </c>
      <c r="AZ30" s="113">
        <v>791740127.88671672</v>
      </c>
      <c r="BA30" s="113">
        <v>791308160.56875348</v>
      </c>
      <c r="BB30" s="113">
        <v>790692312.98570013</v>
      </c>
      <c r="BC30" s="113">
        <v>789894638.50502944</v>
      </c>
      <c r="BD30" s="113">
        <v>788917944.20086384</v>
      </c>
      <c r="BE30" s="113">
        <v>787765562.16520488</v>
      </c>
      <c r="BF30" s="113">
        <v>786440383.21735823</v>
      </c>
      <c r="BG30" s="113">
        <v>785360843.3862592</v>
      </c>
      <c r="BH30" s="113">
        <v>784613078.05111265</v>
      </c>
      <c r="BI30" s="113">
        <v>783866024.6855036</v>
      </c>
      <c r="BJ30" s="113">
        <v>783119682.61154497</v>
      </c>
      <c r="BK30" s="113">
        <v>782374051.15199447</v>
      </c>
    </row>
    <row r="31" spans="3:63">
      <c r="C31" s="51" t="str">
        <v>SMS salientes</v>
      </c>
      <c r="G31" s="51" t="str">
        <v>SMS</v>
      </c>
      <c r="I31" s="116"/>
      <c r="N31" s="113">
        <v>0</v>
      </c>
      <c r="O31" s="113">
        <v>0</v>
      </c>
      <c r="P31" s="113">
        <v>77991644.871724144</v>
      </c>
      <c r="Q31" s="113">
        <v>135682919.17985749</v>
      </c>
      <c r="R31" s="113">
        <v>206943595.3989338</v>
      </c>
      <c r="S31" s="113">
        <v>264858272.31789652</v>
      </c>
      <c r="T31" s="113">
        <v>356558499.71914887</v>
      </c>
      <c r="U31" s="113">
        <v>380104288.39204705</v>
      </c>
      <c r="V31" s="113">
        <v>403693037.63667846</v>
      </c>
      <c r="W31" s="113">
        <v>426500400.97828698</v>
      </c>
      <c r="X31" s="113">
        <v>446408665.14813775</v>
      </c>
      <c r="Y31" s="113">
        <v>465514534.47177219</v>
      </c>
      <c r="Z31" s="113">
        <v>483903900.66769087</v>
      </c>
      <c r="AA31" s="113">
        <v>501649494.26277202</v>
      </c>
      <c r="AB31" s="113">
        <v>518816310.02658343</v>
      </c>
      <c r="AC31" s="113">
        <v>535464064.27569389</v>
      </c>
      <c r="AD31" s="113">
        <v>551643671.33832371</v>
      </c>
      <c r="AE31" s="113">
        <v>558308284.94258142</v>
      </c>
      <c r="AF31" s="113">
        <v>561111934.10153735</v>
      </c>
      <c r="AG31" s="113">
        <v>563793441.74583042</v>
      </c>
      <c r="AH31" s="113">
        <v>566346532.95147574</v>
      </c>
      <c r="AI31" s="113">
        <v>568766277.25063467</v>
      </c>
      <c r="AJ31" s="113">
        <v>571047583.12703967</v>
      </c>
      <c r="AK31" s="113">
        <v>573184924.83013999</v>
      </c>
      <c r="AL31" s="113">
        <v>575172623.91161418</v>
      </c>
      <c r="AM31" s="113">
        <v>577005409.91249549</v>
      </c>
      <c r="AN31" s="113">
        <v>578679817.30917645</v>
      </c>
      <c r="AO31" s="113">
        <v>580195039.6665591</v>
      </c>
      <c r="AP31" s="113">
        <v>581551458.72906864</v>
      </c>
      <c r="AQ31" s="113">
        <v>582748277.60521758</v>
      </c>
      <c r="AR31" s="113">
        <v>583783388.35001016</v>
      </c>
      <c r="AS31" s="113">
        <v>584656141.99792325</v>
      </c>
      <c r="AT31" s="113">
        <v>585369382.54492295</v>
      </c>
      <c r="AU31" s="113">
        <v>585927649.17081237</v>
      </c>
      <c r="AV31" s="113">
        <v>586334062.63626492</v>
      </c>
      <c r="AW31" s="113">
        <v>586589721.64945376</v>
      </c>
      <c r="AX31" s="113">
        <v>586695900.28239751</v>
      </c>
      <c r="AY31" s="113">
        <v>586655911.36093354</v>
      </c>
      <c r="AZ31" s="113">
        <v>586474168.80497527</v>
      </c>
      <c r="BA31" s="113">
        <v>586154193.01389134</v>
      </c>
      <c r="BB31" s="113">
        <v>585698009.61903691</v>
      </c>
      <c r="BC31" s="113">
        <v>585107139.63335502</v>
      </c>
      <c r="BD31" s="113">
        <v>584383662.37101007</v>
      </c>
      <c r="BE31" s="113">
        <v>583530046.04829991</v>
      </c>
      <c r="BF31" s="113">
        <v>582548432.01285779</v>
      </c>
      <c r="BG31" s="113">
        <v>581748772.87871039</v>
      </c>
      <c r="BH31" s="113">
        <v>581194872.63045371</v>
      </c>
      <c r="BI31" s="113">
        <v>580641499.76703954</v>
      </c>
      <c r="BJ31" s="113">
        <v>580088653.78632939</v>
      </c>
      <c r="BK31" s="113">
        <v>579536334.18666244</v>
      </c>
    </row>
    <row r="32" spans="3:63">
      <c r="C32" s="51" t="str">
        <v>SMS entrantes</v>
      </c>
      <c r="G32" s="51" t="str">
        <v>SMS</v>
      </c>
      <c r="I32" s="116"/>
      <c r="N32" s="113">
        <v>0</v>
      </c>
      <c r="O32" s="113">
        <v>0</v>
      </c>
      <c r="P32" s="113">
        <v>77991644.871724144</v>
      </c>
      <c r="Q32" s="113">
        <v>135682919.17985749</v>
      </c>
      <c r="R32" s="113">
        <v>206943595.3989338</v>
      </c>
      <c r="S32" s="113">
        <v>264858272.31789652</v>
      </c>
      <c r="T32" s="113">
        <v>356558499.71914887</v>
      </c>
      <c r="U32" s="113">
        <v>380104288.39204705</v>
      </c>
      <c r="V32" s="113">
        <v>403693037.63667846</v>
      </c>
      <c r="W32" s="113">
        <v>426500400.97828698</v>
      </c>
      <c r="X32" s="113">
        <v>446408665.14813775</v>
      </c>
      <c r="Y32" s="113">
        <v>465514534.47177219</v>
      </c>
      <c r="Z32" s="113">
        <v>483903900.66769087</v>
      </c>
      <c r="AA32" s="113">
        <v>501649494.26277202</v>
      </c>
      <c r="AB32" s="113">
        <v>518816310.02658343</v>
      </c>
      <c r="AC32" s="113">
        <v>535464064.27569389</v>
      </c>
      <c r="AD32" s="113">
        <v>551643671.33832371</v>
      </c>
      <c r="AE32" s="113">
        <v>558308284.94258142</v>
      </c>
      <c r="AF32" s="113">
        <v>561111934.10153735</v>
      </c>
      <c r="AG32" s="113">
        <v>563793441.74583042</v>
      </c>
      <c r="AH32" s="113">
        <v>566346532.95147574</v>
      </c>
      <c r="AI32" s="113">
        <v>568766277.25063467</v>
      </c>
      <c r="AJ32" s="113">
        <v>571047583.12703967</v>
      </c>
      <c r="AK32" s="113">
        <v>573184924.83013999</v>
      </c>
      <c r="AL32" s="113">
        <v>575172623.91161418</v>
      </c>
      <c r="AM32" s="113">
        <v>577005409.91249549</v>
      </c>
      <c r="AN32" s="113">
        <v>578679817.30917645</v>
      </c>
      <c r="AO32" s="113">
        <v>580195039.6665591</v>
      </c>
      <c r="AP32" s="113">
        <v>581551458.72906864</v>
      </c>
      <c r="AQ32" s="113">
        <v>582748277.60521758</v>
      </c>
      <c r="AR32" s="113">
        <v>583783388.35001016</v>
      </c>
      <c r="AS32" s="113">
        <v>584656141.99792325</v>
      </c>
      <c r="AT32" s="113">
        <v>585369382.54492295</v>
      </c>
      <c r="AU32" s="113">
        <v>585927649.17081237</v>
      </c>
      <c r="AV32" s="113">
        <v>586334062.63626492</v>
      </c>
      <c r="AW32" s="113">
        <v>586589721.64945376</v>
      </c>
      <c r="AX32" s="113">
        <v>586695900.28239751</v>
      </c>
      <c r="AY32" s="113">
        <v>586655911.36093354</v>
      </c>
      <c r="AZ32" s="113">
        <v>586474168.80497527</v>
      </c>
      <c r="BA32" s="113">
        <v>586154193.01389134</v>
      </c>
      <c r="BB32" s="113">
        <v>585698009.61903691</v>
      </c>
      <c r="BC32" s="113">
        <v>585107139.63335502</v>
      </c>
      <c r="BD32" s="113">
        <v>584383662.37101007</v>
      </c>
      <c r="BE32" s="113">
        <v>583530046.04829991</v>
      </c>
      <c r="BF32" s="113">
        <v>582548432.01285779</v>
      </c>
      <c r="BG32" s="113">
        <v>581748772.87871039</v>
      </c>
      <c r="BH32" s="113">
        <v>581194872.63045371</v>
      </c>
      <c r="BI32" s="113">
        <v>580641499.76703954</v>
      </c>
      <c r="BJ32" s="113">
        <v>580088653.78632939</v>
      </c>
      <c r="BK32" s="113">
        <v>579536334.18666244</v>
      </c>
    </row>
    <row r="33" spans="1:70">
      <c r="C33" s="51" t="str">
        <v>Fixed Service21</v>
      </c>
      <c r="G33" s="51" t="str">
        <v>Fixed Unit21</v>
      </c>
      <c r="I33" s="116"/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</row>
    <row r="34" spans="1:70">
      <c r="C34" s="51" t="str">
        <v>Enlaces dedicados</v>
      </c>
      <c r="G34" s="51" t="str">
        <v>Mbps</v>
      </c>
      <c r="I34" s="116"/>
      <c r="N34" s="113">
        <v>0</v>
      </c>
      <c r="O34" s="113">
        <v>0</v>
      </c>
      <c r="P34" s="113">
        <v>155539.80000000002</v>
      </c>
      <c r="Q34" s="113">
        <f ca="1"/>
        <v>183744.4</v>
      </c>
      <c r="R34" s="113">
        <f ca="1"/>
        <v>203512.23060000001</v>
      </c>
      <c r="S34" s="113">
        <f ca="1"/>
        <v>225398.21694389998</v>
      </c>
      <c r="T34" s="113">
        <f ca="1"/>
        <v>252336.79611232787</v>
      </c>
      <c r="U34" s="113">
        <f ca="1"/>
        <v>274348.89191398263</v>
      </c>
      <c r="V34" s="113">
        <f ca="1"/>
        <v>298323.48644794722</v>
      </c>
      <c r="W34" s="113">
        <f ca="1"/>
        <v>325867.47275813529</v>
      </c>
      <c r="X34" s="113">
        <f ca="1"/>
        <v>349291.28622126812</v>
      </c>
      <c r="Y34" s="113">
        <f ca="1"/>
        <v>365839.79885330889</v>
      </c>
      <c r="Z34" s="113">
        <f ca="1"/>
        <v>379723.95036635071</v>
      </c>
      <c r="AA34" s="113">
        <f ca="1"/>
        <v>392856.9857414217</v>
      </c>
      <c r="AB34" s="113">
        <f ca="1"/>
        <v>405462.62783442577</v>
      </c>
      <c r="AC34" s="113">
        <f ca="1"/>
        <v>418207.83421907568</v>
      </c>
      <c r="AD34" s="113">
        <f ca="1"/>
        <v>432024.03189910657</v>
      </c>
      <c r="AE34" s="113">
        <f ca="1"/>
        <v>432674.01031813439</v>
      </c>
      <c r="AF34" s="113">
        <f ca="1"/>
        <v>433003.33271710848</v>
      </c>
      <c r="AG34" s="113">
        <f ca="1"/>
        <v>433254.65770579927</v>
      </c>
      <c r="AH34" s="113">
        <f ca="1"/>
        <v>433540.64821017155</v>
      </c>
      <c r="AI34" s="113">
        <f ca="1"/>
        <v>433809.30595670303</v>
      </c>
      <c r="AJ34" s="113">
        <f ca="1"/>
        <v>434051.96456647344</v>
      </c>
      <c r="AK34" s="113">
        <f ca="1"/>
        <v>434285.95679732342</v>
      </c>
      <c r="AL34" s="113">
        <f ca="1"/>
        <v>434485.28351249197</v>
      </c>
      <c r="AM34" s="113">
        <f ca="1"/>
        <v>434667.27746981976</v>
      </c>
      <c r="AN34" s="113">
        <f ca="1"/>
        <v>434866.6041849883</v>
      </c>
      <c r="AO34" s="113">
        <f ca="1"/>
        <v>435083.2636579976</v>
      </c>
      <c r="AP34" s="113">
        <f ca="1"/>
        <v>435230.59209964389</v>
      </c>
      <c r="AQ34" s="113">
        <f ca="1"/>
        <v>435369.25416236988</v>
      </c>
      <c r="AR34" s="113">
        <f ca="1"/>
        <v>435490.58346725506</v>
      </c>
      <c r="AS34" s="113">
        <f ca="1"/>
        <v>435568.58087753836</v>
      </c>
      <c r="AT34" s="113">
        <f ca="1"/>
        <v>435646.57828782173</v>
      </c>
      <c r="AU34" s="113">
        <f ca="1"/>
        <v>435698.57656134397</v>
      </c>
      <c r="AV34" s="113">
        <f ca="1"/>
        <v>435750.57483486616</v>
      </c>
      <c r="AW34" s="113">
        <f ca="1"/>
        <v>435767.90759270691</v>
      </c>
      <c r="AX34" s="113">
        <f ca="1"/>
        <v>435776.57397162728</v>
      </c>
      <c r="AY34" s="113">
        <f ca="1"/>
        <v>435776.57397162728</v>
      </c>
      <c r="AZ34" s="113">
        <f ca="1"/>
        <v>435767.90759270691</v>
      </c>
      <c r="BA34" s="113">
        <f ca="1"/>
        <v>435741.90845594584</v>
      </c>
      <c r="BB34" s="113">
        <f ca="1"/>
        <v>435672.57742458285</v>
      </c>
      <c r="BC34" s="113">
        <f ca="1"/>
        <v>435637.91190890135</v>
      </c>
      <c r="BD34" s="113">
        <f ca="1"/>
        <v>435551.24811969767</v>
      </c>
      <c r="BE34" s="113">
        <f ca="1"/>
        <v>435438.58519373281</v>
      </c>
      <c r="BF34" s="113">
        <f ca="1"/>
        <v>435325.92226776801</v>
      </c>
      <c r="BG34" s="113">
        <f ca="1"/>
        <v>435265.25761532539</v>
      </c>
      <c r="BH34" s="113">
        <f ca="1"/>
        <v>435187.26020504208</v>
      </c>
      <c r="BI34" s="113">
        <f ca="1"/>
        <v>435152.59468936059</v>
      </c>
      <c r="BJ34" s="113">
        <f ca="1"/>
        <v>435083.2636579976</v>
      </c>
      <c r="BK34" s="113">
        <f ca="1"/>
        <v>435039.93176339573</v>
      </c>
    </row>
    <row r="35" spans="1:70">
      <c r="C35" s="51" t="str">
        <v>xDSL propio (líneas)</v>
      </c>
      <c r="G35" s="51" t="str">
        <v># lineas</v>
      </c>
      <c r="I35" s="116"/>
      <c r="N35" s="113">
        <v>0</v>
      </c>
      <c r="O35" s="113">
        <v>0</v>
      </c>
      <c r="P35" s="113">
        <v>6048598.5</v>
      </c>
      <c r="Q35" s="113">
        <v>8622941</v>
      </c>
      <c r="R35" s="113">
        <v>10641312</v>
      </c>
      <c r="S35" s="113">
        <v>12078068</v>
      </c>
      <c r="T35" s="113">
        <v>13137448.925482966</v>
      </c>
      <c r="U35" s="113">
        <v>14204211.857300505</v>
      </c>
      <c r="V35" s="113">
        <v>15203105.105511392</v>
      </c>
      <c r="W35" s="113">
        <v>16139614.041107444</v>
      </c>
      <c r="X35" s="113">
        <v>17019458.801633354</v>
      </c>
      <c r="Y35" s="113">
        <v>17847863.094862394</v>
      </c>
      <c r="Z35" s="113">
        <v>18630028.782001771</v>
      </c>
      <c r="AA35" s="113">
        <v>19371629.207944199</v>
      </c>
      <c r="AB35" s="113">
        <v>20077050.803203117</v>
      </c>
      <c r="AC35" s="113">
        <v>20747554.357696261</v>
      </c>
      <c r="AD35" s="113">
        <v>21240312.683377832</v>
      </c>
      <c r="AE35" s="113">
        <v>21569317.436393455</v>
      </c>
      <c r="AF35" s="113">
        <v>21892540.665408067</v>
      </c>
      <c r="AG35" s="113">
        <v>22210863.093597572</v>
      </c>
      <c r="AH35" s="113">
        <v>22521499.98777099</v>
      </c>
      <c r="AI35" s="113">
        <v>22821204.876373276</v>
      </c>
      <c r="AJ35" s="113">
        <v>23109901.269412797</v>
      </c>
      <c r="AK35" s="113">
        <v>23389704.457186371</v>
      </c>
      <c r="AL35" s="113">
        <v>23664763.088934802</v>
      </c>
      <c r="AM35" s="113">
        <v>23936580.379554451</v>
      </c>
      <c r="AN35" s="113">
        <v>24200383.322474509</v>
      </c>
      <c r="AO35" s="113">
        <v>24453243.377101053</v>
      </c>
      <c r="AP35" s="113">
        <v>24696385.471572284</v>
      </c>
      <c r="AQ35" s="113">
        <v>24930760.289422315</v>
      </c>
      <c r="AR35" s="113">
        <v>25155882.772167679</v>
      </c>
      <c r="AS35" s="113">
        <v>25370664.803037286</v>
      </c>
      <c r="AT35" s="113">
        <v>25574930.237395961</v>
      </c>
      <c r="AU35" s="113">
        <v>25769383.653784424</v>
      </c>
      <c r="AV35" s="113">
        <v>25954526.745704651</v>
      </c>
      <c r="AW35" s="113">
        <v>26129735.933163956</v>
      </c>
      <c r="AX35" s="113">
        <v>26293953.881948851</v>
      </c>
      <c r="AY35" s="113">
        <v>26446917.852047462</v>
      </c>
      <c r="AZ35" s="113">
        <v>26589174.933460854</v>
      </c>
      <c r="BA35" s="113">
        <v>26721207.852660552</v>
      </c>
      <c r="BB35" s="113">
        <v>26842622.344161276</v>
      </c>
      <c r="BC35" s="113">
        <v>26952640.13784501</v>
      </c>
      <c r="BD35" s="113">
        <v>27051114.316959538</v>
      </c>
      <c r="BE35" s="113">
        <v>27138586.063742355</v>
      </c>
      <c r="BF35" s="113">
        <v>27198936.667133398</v>
      </c>
      <c r="BG35" s="113">
        <v>27237502.819105033</v>
      </c>
      <c r="BH35" s="113">
        <v>27276123.655129068</v>
      </c>
      <c r="BI35" s="113">
        <v>27314799.252743587</v>
      </c>
      <c r="BJ35" s="113">
        <v>27353529.689596623</v>
      </c>
      <c r="BK35" s="113">
        <v>27372908.627545647</v>
      </c>
    </row>
    <row r="36" spans="1:70">
      <c r="C36" s="51" t="str">
        <v>xDSL propio (contendido)</v>
      </c>
      <c r="G36" s="51" t="str">
        <v>Mbps</v>
      </c>
      <c r="I36" s="116"/>
      <c r="N36" s="113">
        <v>0</v>
      </c>
      <c r="O36" s="113">
        <v>0</v>
      </c>
      <c r="P36" s="113">
        <v>205392.28499999997</v>
      </c>
      <c r="Q36" s="113">
        <v>351536.45333333325</v>
      </c>
      <c r="R36" s="113">
        <v>469459.63666666654</v>
      </c>
      <c r="S36" s="113">
        <v>578483.30000000005</v>
      </c>
      <c r="T36" s="113">
        <v>641909.97</v>
      </c>
      <c r="U36" s="113">
        <v>712072.01680724777</v>
      </c>
      <c r="V36" s="113">
        <v>781048.86852282286</v>
      </c>
      <c r="W36" s="113">
        <v>848963.14391329302</v>
      </c>
      <c r="X36" s="113">
        <v>916001.3965928317</v>
      </c>
      <c r="Y36" s="113">
        <v>982346.06533645152</v>
      </c>
      <c r="Z36" s="113">
        <v>1048165.466880315</v>
      </c>
      <c r="AA36" s="113">
        <v>1113676.0228595375</v>
      </c>
      <c r="AB36" s="113">
        <v>1179139.4675353735</v>
      </c>
      <c r="AC36" s="113">
        <v>1244659.033019505</v>
      </c>
      <c r="AD36" s="113">
        <v>1310145.3913582095</v>
      </c>
      <c r="AE36" s="113">
        <v>1330820.5179198978</v>
      </c>
      <c r="AF36" s="113">
        <v>1351052.997082145</v>
      </c>
      <c r="AG36" s="113">
        <v>1371009.2638032108</v>
      </c>
      <c r="AH36" s="113">
        <v>1390632.3899818084</v>
      </c>
      <c r="AI36" s="113">
        <v>1409633.0571486845</v>
      </c>
      <c r="AJ36" s="113">
        <v>1427896.9258406444</v>
      </c>
      <c r="AK36" s="113">
        <v>1445528.8249518392</v>
      </c>
      <c r="AL36" s="113">
        <v>1462686.9353491033</v>
      </c>
      <c r="AM36" s="113">
        <v>1479728.9085536578</v>
      </c>
      <c r="AN36" s="113">
        <v>1496483.9989224945</v>
      </c>
      <c r="AO36" s="113">
        <v>1512529.4887242285</v>
      </c>
      <c r="AP36" s="113">
        <v>1527923.9684766852</v>
      </c>
      <c r="AQ36" s="113">
        <v>1542761.1520797077</v>
      </c>
      <c r="AR36" s="113">
        <v>1557065.5311816258</v>
      </c>
      <c r="AS36" s="113">
        <v>1570752.3032084682</v>
      </c>
      <c r="AT36" s="113">
        <v>1583770.9770904358</v>
      </c>
      <c r="AU36" s="113">
        <v>1596150.142525933</v>
      </c>
      <c r="AV36" s="113">
        <v>1607948.8153021343</v>
      </c>
      <c r="AW36" s="113">
        <v>1619170.3589129688</v>
      </c>
      <c r="AX36" s="113">
        <v>1629733.8755302939</v>
      </c>
      <c r="AY36" s="113">
        <v>1639588.7967626096</v>
      </c>
      <c r="AZ36" s="113">
        <v>1648753.0225833601</v>
      </c>
      <c r="BA36" s="113">
        <v>1657276.6767842714</v>
      </c>
      <c r="BB36" s="113">
        <v>1665169.6565428851</v>
      </c>
      <c r="BC36" s="113">
        <v>1672373.0427241519</v>
      </c>
      <c r="BD36" s="113">
        <v>1678848.9863561466</v>
      </c>
      <c r="BE36" s="113">
        <v>1684617.0691592782</v>
      </c>
      <c r="BF36" s="113">
        <v>1689724.998622162</v>
      </c>
      <c r="BG36" s="113">
        <v>1692120.9081345319</v>
      </c>
      <c r="BH36" s="113">
        <v>1694520.2148756795</v>
      </c>
      <c r="BI36" s="113">
        <v>1696922.9236626327</v>
      </c>
      <c r="BJ36" s="113">
        <v>1699329.0393192498</v>
      </c>
      <c r="BK36" s="113">
        <v>1701738.5666762292</v>
      </c>
    </row>
    <row r="37" spans="1:70">
      <c r="C37" s="51" t="str">
        <v>xDSL ajeno (líneas)</v>
      </c>
      <c r="G37" s="51" t="str">
        <v># lineas</v>
      </c>
      <c r="I37" s="116"/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13">
        <v>0</v>
      </c>
      <c r="AK37" s="113">
        <v>0</v>
      </c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</row>
    <row r="38" spans="1:70">
      <c r="C38" s="51" t="str">
        <v>xDSL ajeno (bitstream)</v>
      </c>
      <c r="G38" s="51" t="str">
        <v>Mbps</v>
      </c>
      <c r="I38" s="116"/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0</v>
      </c>
      <c r="AO38" s="113">
        <v>0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U38" s="113">
        <v>0</v>
      </c>
      <c r="AV38" s="113">
        <v>0</v>
      </c>
      <c r="AW38" s="113">
        <v>0</v>
      </c>
      <c r="AX38" s="113">
        <v>0</v>
      </c>
      <c r="AY38" s="113">
        <v>0</v>
      </c>
      <c r="AZ38" s="113">
        <v>0</v>
      </c>
      <c r="BA38" s="113">
        <v>0</v>
      </c>
      <c r="BB38" s="113">
        <v>0</v>
      </c>
      <c r="BC38" s="113">
        <v>0</v>
      </c>
      <c r="BD38" s="113">
        <v>0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113">
        <v>0</v>
      </c>
      <c r="BK38" s="113">
        <v>0</v>
      </c>
    </row>
    <row r="39" spans="1:70">
      <c r="C39" s="51" t="str">
        <v>Fixed Service27</v>
      </c>
      <c r="G39" s="51" t="str">
        <v>Fixed Unit27</v>
      </c>
      <c r="I39" s="116"/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0</v>
      </c>
      <c r="AN39" s="113">
        <v>0</v>
      </c>
      <c r="AO39" s="113">
        <v>0</v>
      </c>
      <c r="AP39" s="113">
        <v>0</v>
      </c>
      <c r="AQ39" s="113">
        <v>0</v>
      </c>
      <c r="AR39" s="113">
        <v>0</v>
      </c>
      <c r="AS39" s="113">
        <v>0</v>
      </c>
      <c r="AT39" s="113">
        <v>0</v>
      </c>
      <c r="AU39" s="113">
        <v>0</v>
      </c>
      <c r="AV39" s="113">
        <v>0</v>
      </c>
      <c r="AW39" s="113">
        <v>0</v>
      </c>
      <c r="AX39" s="113">
        <v>0</v>
      </c>
      <c r="AY39" s="113">
        <v>0</v>
      </c>
      <c r="AZ39" s="113">
        <v>0</v>
      </c>
      <c r="BA39" s="113">
        <v>0</v>
      </c>
      <c r="BB39" s="113">
        <v>0</v>
      </c>
      <c r="BC39" s="113">
        <v>0</v>
      </c>
      <c r="BD39" s="113">
        <v>0</v>
      </c>
      <c r="BE39" s="113">
        <v>0</v>
      </c>
      <c r="BF39" s="113">
        <v>0</v>
      </c>
      <c r="BG39" s="113">
        <v>0</v>
      </c>
      <c r="BH39" s="113">
        <v>0</v>
      </c>
      <c r="BI39" s="113">
        <v>0</v>
      </c>
      <c r="BJ39" s="113">
        <v>0</v>
      </c>
      <c r="BK39" s="113">
        <v>0</v>
      </c>
    </row>
    <row r="40" spans="1:70">
      <c r="C40" s="51" t="str">
        <v>Fixed Service28</v>
      </c>
      <c r="G40" s="51" t="str">
        <v>Fixed Unit28</v>
      </c>
      <c r="I40" s="116"/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0</v>
      </c>
      <c r="AI40" s="113">
        <v>0</v>
      </c>
      <c r="AJ40" s="113">
        <v>0</v>
      </c>
      <c r="AK40" s="113">
        <v>0</v>
      </c>
      <c r="AL40" s="113">
        <v>0</v>
      </c>
      <c r="AM40" s="113">
        <v>0</v>
      </c>
      <c r="AN40" s="113">
        <v>0</v>
      </c>
      <c r="AO40" s="113">
        <v>0</v>
      </c>
      <c r="AP40" s="113">
        <v>0</v>
      </c>
      <c r="AQ40" s="113">
        <v>0</v>
      </c>
      <c r="AR40" s="113">
        <v>0</v>
      </c>
      <c r="AS40" s="113">
        <v>0</v>
      </c>
      <c r="AT40" s="113">
        <v>0</v>
      </c>
      <c r="AU40" s="113">
        <v>0</v>
      </c>
      <c r="AV40" s="113">
        <v>0</v>
      </c>
      <c r="AW40" s="113">
        <v>0</v>
      </c>
      <c r="AX40" s="113">
        <v>0</v>
      </c>
      <c r="AY40" s="113">
        <v>0</v>
      </c>
      <c r="AZ40" s="113">
        <v>0</v>
      </c>
      <c r="BA40" s="113">
        <v>0</v>
      </c>
      <c r="BB40" s="113">
        <v>0</v>
      </c>
      <c r="BC40" s="113">
        <v>0</v>
      </c>
      <c r="BD40" s="113">
        <v>0</v>
      </c>
      <c r="BE40" s="113">
        <v>0</v>
      </c>
      <c r="BF40" s="113">
        <v>0</v>
      </c>
      <c r="BG40" s="113">
        <v>0</v>
      </c>
      <c r="BH40" s="113">
        <v>0</v>
      </c>
      <c r="BI40" s="113">
        <v>0</v>
      </c>
      <c r="BJ40" s="113">
        <v>0</v>
      </c>
      <c r="BK40" s="113">
        <v>0</v>
      </c>
    </row>
    <row r="41" spans="1:70">
      <c r="C41" s="51" t="str">
        <v>Fixed Service29</v>
      </c>
      <c r="G41" s="51" t="str">
        <v>Fixed Unit29</v>
      </c>
      <c r="I41" s="116"/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113">
        <v>0</v>
      </c>
      <c r="AK41" s="113">
        <v>0</v>
      </c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</row>
    <row r="42" spans="1:70">
      <c r="C42" s="51" t="str">
        <v>IPTV</v>
      </c>
      <c r="G42" s="51" t="str">
        <v>#</v>
      </c>
      <c r="I42" s="116"/>
      <c r="N42" s="113">
        <v>0</v>
      </c>
      <c r="O42" s="113">
        <v>0</v>
      </c>
      <c r="P42" s="113">
        <v>4339398</v>
      </c>
      <c r="Q42" s="113">
        <v>4836069</v>
      </c>
      <c r="R42" s="113">
        <v>5170013</v>
      </c>
      <c r="S42" s="113">
        <v>5439662</v>
      </c>
      <c r="T42" s="113">
        <v>5692749.5510190642</v>
      </c>
      <c r="U42" s="113">
        <v>6054494.4629229344</v>
      </c>
      <c r="V42" s="113">
        <v>6392952.1935422122</v>
      </c>
      <c r="W42" s="113">
        <v>6708759.0987711744</v>
      </c>
      <c r="X42" s="113">
        <v>7003277.9571932629</v>
      </c>
      <c r="Y42" s="113">
        <v>7278036.3816105668</v>
      </c>
      <c r="Z42" s="113">
        <v>7534614.3877293281</v>
      </c>
      <c r="AA42" s="113">
        <v>7775024.4237750741</v>
      </c>
      <c r="AB42" s="113">
        <v>8001577.9156232914</v>
      </c>
      <c r="AC42" s="113">
        <v>8215448.9098678185</v>
      </c>
      <c r="AD42" s="113">
        <v>8416564.4239596967</v>
      </c>
      <c r="AE42" s="113">
        <v>8549384.4421254452</v>
      </c>
      <c r="AF42" s="113">
        <v>8679360.8290583026</v>
      </c>
      <c r="AG42" s="113">
        <v>8807562.7871214822</v>
      </c>
      <c r="AH42" s="113">
        <v>8933624.601917807</v>
      </c>
      <c r="AI42" s="113">
        <v>9055687.6495482996</v>
      </c>
      <c r="AJ42" s="113">
        <v>9173017.3966821358</v>
      </c>
      <c r="AK42" s="113">
        <v>9286287.2793722432</v>
      </c>
      <c r="AL42" s="113">
        <v>9396513.4744987823</v>
      </c>
      <c r="AM42" s="113">
        <v>9505993.5874187946</v>
      </c>
      <c r="AN42" s="113">
        <v>9613630.7233036794</v>
      </c>
      <c r="AO42" s="113">
        <v>9716709.2820049226</v>
      </c>
      <c r="AP42" s="113">
        <v>9815605.6575251818</v>
      </c>
      <c r="AQ42" s="113">
        <v>9910921.8815783747</v>
      </c>
      <c r="AR42" s="113">
        <v>10002815.292073239</v>
      </c>
      <c r="AS42" s="113">
        <v>10090741.104948517</v>
      </c>
      <c r="AT42" s="113">
        <v>10174374.958232928</v>
      </c>
      <c r="AU42" s="113">
        <v>10253900.516304543</v>
      </c>
      <c r="AV42" s="113">
        <v>10329696.905158129</v>
      </c>
      <c r="AW42" s="113">
        <v>10401785.732367568</v>
      </c>
      <c r="AX42" s="113">
        <v>10469647.298526354</v>
      </c>
      <c r="AY42" s="113">
        <v>10532956.744937371</v>
      </c>
      <c r="AZ42" s="113">
        <v>10591829.063631786</v>
      </c>
      <c r="BA42" s="113">
        <v>10646586.257133154</v>
      </c>
      <c r="BB42" s="113">
        <v>10697291.906348553</v>
      </c>
      <c r="BC42" s="113">
        <v>10743567.506190524</v>
      </c>
      <c r="BD42" s="113">
        <v>10785169.909362059</v>
      </c>
      <c r="BE42" s="113">
        <v>10822224.911681278</v>
      </c>
      <c r="BF42" s="113">
        <v>10855038.992989333</v>
      </c>
      <c r="BG42" s="113">
        <v>10870430.663942689</v>
      </c>
      <c r="BH42" s="113">
        <v>10885844.159187498</v>
      </c>
      <c r="BI42" s="113">
        <v>10901279.509669051</v>
      </c>
      <c r="BJ42" s="113">
        <v>10916736.746376514</v>
      </c>
      <c r="BK42" s="113">
        <v>10932215.900342995</v>
      </c>
    </row>
    <row r="43" spans="1:70">
      <c r="BL43" s="19" t="s">
        <v>668</v>
      </c>
    </row>
    <row r="44" spans="1:70" s="90" customFormat="1" ht="18" customHeight="1">
      <c r="A44" s="88">
        <v>2</v>
      </c>
      <c r="B44" s="88" t="s">
        <v>438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</row>
    <row r="46" spans="1:70" ht="15.75">
      <c r="B46" s="17" t="s">
        <v>439</v>
      </c>
    </row>
    <row r="48" spans="1:70">
      <c r="C48" s="57" t="s">
        <v>442</v>
      </c>
      <c r="N48" s="59">
        <f t="array" ref="N48:BK48">Fixed.operator.market.share</f>
        <v>0</v>
      </c>
      <c r="O48" s="59">
        <v>0</v>
      </c>
      <c r="P48" s="59">
        <v>0.1</v>
      </c>
      <c r="Q48" s="59">
        <v>0.2</v>
      </c>
      <c r="R48" s="59">
        <v>0.30000000000000004</v>
      </c>
      <c r="S48" s="59">
        <v>0.4</v>
      </c>
      <c r="T48" s="59">
        <v>0.5</v>
      </c>
      <c r="U48" s="59">
        <v>0.5</v>
      </c>
      <c r="V48" s="59">
        <v>0.5</v>
      </c>
      <c r="W48" s="59">
        <v>0.5</v>
      </c>
      <c r="X48" s="59">
        <v>0.5</v>
      </c>
      <c r="Y48" s="59">
        <v>0.5</v>
      </c>
      <c r="Z48" s="59">
        <v>0.5</v>
      </c>
      <c r="AA48" s="59">
        <v>0.5</v>
      </c>
      <c r="AB48" s="59">
        <v>0.5</v>
      </c>
      <c r="AC48" s="59">
        <v>0.5</v>
      </c>
      <c r="AD48" s="59">
        <v>0.5</v>
      </c>
      <c r="AE48" s="59">
        <v>0.5</v>
      </c>
      <c r="AF48" s="59">
        <v>0.5</v>
      </c>
      <c r="AG48" s="59">
        <v>0.5</v>
      </c>
      <c r="AH48" s="59">
        <v>0.5</v>
      </c>
      <c r="AI48" s="59">
        <v>0.5</v>
      </c>
      <c r="AJ48" s="59">
        <v>0.5</v>
      </c>
      <c r="AK48" s="59">
        <v>0.5</v>
      </c>
      <c r="AL48" s="59">
        <v>0.5</v>
      </c>
      <c r="AM48" s="59">
        <v>0.5</v>
      </c>
      <c r="AN48" s="59">
        <v>0.5</v>
      </c>
      <c r="AO48" s="59">
        <v>0.5</v>
      </c>
      <c r="AP48" s="59">
        <v>0.5</v>
      </c>
      <c r="AQ48" s="59">
        <v>0.5</v>
      </c>
      <c r="AR48" s="59">
        <v>0.5</v>
      </c>
      <c r="AS48" s="59">
        <v>0.5</v>
      </c>
      <c r="AT48" s="59">
        <v>0.5</v>
      </c>
      <c r="AU48" s="59">
        <v>0.5</v>
      </c>
      <c r="AV48" s="59">
        <v>0.5</v>
      </c>
      <c r="AW48" s="59">
        <v>0.5</v>
      </c>
      <c r="AX48" s="59">
        <v>0.5</v>
      </c>
      <c r="AY48" s="59">
        <v>0.5</v>
      </c>
      <c r="AZ48" s="59">
        <v>0.5</v>
      </c>
      <c r="BA48" s="59">
        <v>0.5</v>
      </c>
      <c r="BB48" s="59">
        <v>0.5</v>
      </c>
      <c r="BC48" s="59">
        <v>0.5</v>
      </c>
      <c r="BD48" s="59">
        <v>0.5</v>
      </c>
      <c r="BE48" s="59">
        <v>0.5</v>
      </c>
      <c r="BF48" s="59">
        <v>0.5</v>
      </c>
      <c r="BG48" s="59">
        <v>0.5</v>
      </c>
      <c r="BH48" s="59">
        <v>0.5</v>
      </c>
      <c r="BI48" s="59">
        <v>0.5</v>
      </c>
      <c r="BJ48" s="59">
        <v>0.5</v>
      </c>
      <c r="BK48" s="59">
        <v>0.5</v>
      </c>
      <c r="BL48" s="19" t="s">
        <v>132</v>
      </c>
    </row>
    <row r="50" spans="2:64" ht="15.75">
      <c r="B50" s="17" t="s">
        <v>436</v>
      </c>
    </row>
    <row r="51" spans="2:64">
      <c r="N51" s="112">
        <f>N9*N48</f>
        <v>0</v>
      </c>
      <c r="O51" s="112">
        <f t="shared" ref="O51:BJ51" si="0">O9*O48</f>
        <v>0</v>
      </c>
      <c r="P51" s="112">
        <f t="shared" si="0"/>
        <v>1993276.7000000002</v>
      </c>
      <c r="Q51" s="112">
        <f t="shared" si="0"/>
        <v>4048933.3000000003</v>
      </c>
      <c r="R51" s="112">
        <f t="shared" si="0"/>
        <v>5999269.6500000013</v>
      </c>
      <c r="S51" s="112">
        <f t="shared" si="0"/>
        <v>7879032.6000000006</v>
      </c>
      <c r="T51" s="112">
        <f t="shared" si="0"/>
        <v>9905708.25</v>
      </c>
      <c r="U51" s="112">
        <f t="shared" si="0"/>
        <v>9930964.3613966294</v>
      </c>
      <c r="V51" s="112">
        <f t="shared" si="0"/>
        <v>10060729.953471631</v>
      </c>
      <c r="W51" s="112">
        <f t="shared" si="0"/>
        <v>10188915.573431201</v>
      </c>
      <c r="X51" s="112">
        <f t="shared" si="0"/>
        <v>10315569.152544541</v>
      </c>
      <c r="Y51" s="112">
        <f t="shared" si="0"/>
        <v>10440663.709261732</v>
      </c>
      <c r="Z51" s="112">
        <f t="shared" si="0"/>
        <v>10564007.709908307</v>
      </c>
      <c r="AA51" s="112">
        <f t="shared" si="0"/>
        <v>10685569.861855935</v>
      </c>
      <c r="AB51" s="112">
        <f t="shared" si="0"/>
        <v>10805698.922348436</v>
      </c>
      <c r="AC51" s="112">
        <f t="shared" si="0"/>
        <v>10924426.887599308</v>
      </c>
      <c r="AD51" s="112">
        <f t="shared" si="0"/>
        <v>11040823.149312988</v>
      </c>
      <c r="AE51" s="112">
        <f t="shared" si="0"/>
        <v>11158980.638308544</v>
      </c>
      <c r="AF51" s="112">
        <f t="shared" si="0"/>
        <v>11279116.983899226</v>
      </c>
      <c r="AG51" s="112">
        <f t="shared" si="0"/>
        <v>11397142.201431544</v>
      </c>
      <c r="AH51" s="112">
        <f t="shared" si="0"/>
        <v>11513377.887669256</v>
      </c>
      <c r="AI51" s="112">
        <f t="shared" si="0"/>
        <v>11626807.195086775</v>
      </c>
      <c r="AJ51" s="112">
        <f t="shared" si="0"/>
        <v>11736244.672029946</v>
      </c>
      <c r="AK51" s="112">
        <f t="shared" si="0"/>
        <v>11841662.388117872</v>
      </c>
      <c r="AL51" s="112">
        <f t="shared" si="0"/>
        <v>11943832.743274245</v>
      </c>
      <c r="AM51" s="112">
        <f t="shared" si="0"/>
        <v>12044270.620048203</v>
      </c>
      <c r="AN51" s="112">
        <f t="shared" si="0"/>
        <v>12143524.918547209</v>
      </c>
      <c r="AO51" s="112">
        <f t="shared" si="0"/>
        <v>12239852.77164962</v>
      </c>
      <c r="AP51" s="112">
        <f t="shared" si="0"/>
        <v>12332184.820443001</v>
      </c>
      <c r="AQ51" s="112">
        <f t="shared" si="0"/>
        <v>12420968.348405138</v>
      </c>
      <c r="AR51" s="112">
        <f t="shared" si="0"/>
        <v>12506550.498379875</v>
      </c>
      <c r="AS51" s="112">
        <f t="shared" si="0"/>
        <v>12588754.150878612</v>
      </c>
      <c r="AT51" s="112">
        <f t="shared" si="0"/>
        <v>12667181.979202401</v>
      </c>
      <c r="AU51" s="112">
        <f t="shared" si="0"/>
        <v>12741769.66399849</v>
      </c>
      <c r="AV51" s="112">
        <f t="shared" si="0"/>
        <v>12812774.482677884</v>
      </c>
      <c r="AW51" s="112">
        <f t="shared" si="0"/>
        <v>12880379.629019342</v>
      </c>
      <c r="AX51" s="112">
        <f t="shared" si="0"/>
        <v>12944357.402295686</v>
      </c>
      <c r="AY51" s="112">
        <f t="shared" si="0"/>
        <v>13004321.716083208</v>
      </c>
      <c r="AZ51" s="112">
        <f t="shared" si="0"/>
        <v>13060176.630658917</v>
      </c>
      <c r="BA51" s="112">
        <f t="shared" si="0"/>
        <v>13112121.916369088</v>
      </c>
      <c r="BB51" s="112">
        <f t="shared" si="0"/>
        <v>13160333.841166321</v>
      </c>
      <c r="BC51" s="112">
        <f t="shared" si="0"/>
        <v>13204668.438697062</v>
      </c>
      <c r="BD51" s="112">
        <f t="shared" si="0"/>
        <v>13244841.523012612</v>
      </c>
      <c r="BE51" s="112">
        <f t="shared" si="0"/>
        <v>13280799.447344787</v>
      </c>
      <c r="BF51" s="112">
        <f t="shared" si="0"/>
        <v>13312739.824815327</v>
      </c>
      <c r="BG51" s="112">
        <f t="shared" si="0"/>
        <v>13334776.895341322</v>
      </c>
      <c r="BH51" s="112">
        <f t="shared" si="0"/>
        <v>13348859.356214304</v>
      </c>
      <c r="BI51" s="112">
        <f t="shared" si="0"/>
        <v>13362961.785012236</v>
      </c>
      <c r="BJ51" s="112">
        <f t="shared" si="0"/>
        <v>13377084.210048215</v>
      </c>
      <c r="BK51" s="112">
        <f>BK9*BK48</f>
        <v>13391226.659675481</v>
      </c>
      <c r="BL51" s="115" t="s">
        <v>135</v>
      </c>
    </row>
    <row r="53" spans="2:64" ht="15.75">
      <c r="B53" s="17" t="s">
        <v>437</v>
      </c>
    </row>
    <row r="55" spans="2:64">
      <c r="C55" s="51" t="str">
        <f t="array" ref="C55:C84">Fixed.Retail.Services</f>
        <v>Llamadas salientes Local on-net</v>
      </c>
      <c r="G55" s="51" t="str">
        <f t="array" ref="G55:G84">Fixed.Retail.Services.Units</f>
        <v>Minutos</v>
      </c>
      <c r="N55" s="111">
        <f t="shared" ref="N55:BJ55" si="1">N13*N$48</f>
        <v>0</v>
      </c>
      <c r="O55" s="111">
        <f t="shared" si="1"/>
        <v>0</v>
      </c>
      <c r="P55" s="111">
        <f t="shared" si="1"/>
        <v>8109526914.4761982</v>
      </c>
      <c r="Q55" s="111">
        <f t="shared" si="1"/>
        <v>12198133053.248335</v>
      </c>
      <c r="R55" s="111">
        <f t="shared" si="1"/>
        <v>14446487949.037432</v>
      </c>
      <c r="S55" s="111">
        <f t="shared" si="1"/>
        <v>15360628409.066553</v>
      </c>
      <c r="T55" s="111">
        <f t="shared" si="1"/>
        <v>17142669065.763815</v>
      </c>
      <c r="U55" s="111">
        <f t="shared" si="1"/>
        <v>15567641184.097952</v>
      </c>
      <c r="V55" s="111">
        <f t="shared" si="1"/>
        <v>15147840696.247757</v>
      </c>
      <c r="W55" s="111">
        <f t="shared" si="1"/>
        <v>14808898433.726048</v>
      </c>
      <c r="X55" s="111">
        <f t="shared" si="1"/>
        <v>14571728104.103046</v>
      </c>
      <c r="Y55" s="111">
        <f t="shared" si="1"/>
        <v>14424877122.279318</v>
      </c>
      <c r="Z55" s="111">
        <f t="shared" si="1"/>
        <v>14288992318.3332</v>
      </c>
      <c r="AA55" s="111">
        <f t="shared" si="1"/>
        <v>14156805455.180401</v>
      </c>
      <c r="AB55" s="111">
        <f t="shared" si="1"/>
        <v>14043768661.433733</v>
      </c>
      <c r="AC55" s="111">
        <f t="shared" si="1"/>
        <v>13927226925.737957</v>
      </c>
      <c r="AD55" s="111">
        <f t="shared" si="1"/>
        <v>13806214560.93803</v>
      </c>
      <c r="AE55" s="111">
        <f t="shared" si="1"/>
        <v>13952037886.693239</v>
      </c>
      <c r="AF55" s="111">
        <f t="shared" si="1"/>
        <v>14119044530.73493</v>
      </c>
      <c r="AG55" s="111">
        <f t="shared" si="1"/>
        <v>14283171089.048405</v>
      </c>
      <c r="AH55" s="111">
        <f t="shared" si="1"/>
        <v>14445033806.964048</v>
      </c>
      <c r="AI55" s="111">
        <f t="shared" si="1"/>
        <v>14603210750.582169</v>
      </c>
      <c r="AJ55" s="111">
        <f t="shared" si="1"/>
        <v>14756004636.74501</v>
      </c>
      <c r="AK55" s="111">
        <f t="shared" si="1"/>
        <v>14903434797.778824</v>
      </c>
      <c r="AL55" s="111">
        <f t="shared" si="1"/>
        <v>15046708725.081995</v>
      </c>
      <c r="AM55" s="111">
        <f t="shared" si="1"/>
        <v>15188137714.397526</v>
      </c>
      <c r="AN55" s="111">
        <f t="shared" si="1"/>
        <v>15328575103.068949</v>
      </c>
      <c r="AO55" s="111">
        <f t="shared" si="1"/>
        <v>15465425019.402819</v>
      </c>
      <c r="AP55" s="111">
        <f t="shared" si="1"/>
        <v>15597089198.057337</v>
      </c>
      <c r="AQ55" s="111">
        <f t="shared" si="1"/>
        <v>15724245043.498173</v>
      </c>
      <c r="AR55" s="111">
        <f t="shared" si="1"/>
        <v>15847425925.297358</v>
      </c>
      <c r="AS55" s="111">
        <f t="shared" si="1"/>
        <v>15966371401.629265</v>
      </c>
      <c r="AT55" s="111">
        <f t="shared" si="1"/>
        <v>16080472315.929504</v>
      </c>
      <c r="AU55" s="111">
        <f t="shared" si="1"/>
        <v>16189609631.129236</v>
      </c>
      <c r="AV55" s="111">
        <f t="shared" si="1"/>
        <v>16294153679.380564</v>
      </c>
      <c r="AW55" s="111">
        <f t="shared" si="1"/>
        <v>16394373853.810648</v>
      </c>
      <c r="AX55" s="111">
        <f t="shared" si="1"/>
        <v>16489921665.952909</v>
      </c>
      <c r="AY55" s="111">
        <f t="shared" si="1"/>
        <v>16580199944.976933</v>
      </c>
      <c r="AZ55" s="111">
        <f t="shared" si="1"/>
        <v>16665041256.864511</v>
      </c>
      <c r="BA55" s="111">
        <f t="shared" si="1"/>
        <v>16744726893.433931</v>
      </c>
      <c r="BB55" s="111">
        <f t="shared" si="1"/>
        <v>16819510589.008297</v>
      </c>
      <c r="BC55" s="111">
        <f t="shared" si="1"/>
        <v>16889167292.565828</v>
      </c>
      <c r="BD55" s="111">
        <f t="shared" si="1"/>
        <v>16953258001.975756</v>
      </c>
      <c r="BE55" s="111">
        <f t="shared" si="1"/>
        <v>17011688177.195169</v>
      </c>
      <c r="BF55" s="111">
        <f t="shared" si="1"/>
        <v>17064742948.372786</v>
      </c>
      <c r="BG55" s="111">
        <f t="shared" si="1"/>
        <v>17101981999.447226</v>
      </c>
      <c r="BH55" s="111">
        <f t="shared" si="1"/>
        <v>17126002882.614077</v>
      </c>
      <c r="BI55" s="111">
        <f t="shared" si="1"/>
        <v>17150055256.49498</v>
      </c>
      <c r="BJ55" s="111">
        <f t="shared" si="1"/>
        <v>17174139166.031567</v>
      </c>
      <c r="BK55" s="111">
        <f t="shared" ref="BK55:BK60" si="2">BK13*BK$48</f>
        <v>17198254654.72628</v>
      </c>
    </row>
    <row r="56" spans="2:64">
      <c r="C56" s="51" t="str">
        <v>Llamadas salientes Larga Distancia on-net</v>
      </c>
      <c r="G56" s="51" t="str">
        <v>Minutos</v>
      </c>
      <c r="N56" s="111">
        <f t="shared" ref="N56:BJ61" si="3">N14*N$48</f>
        <v>0</v>
      </c>
      <c r="O56" s="111">
        <f t="shared" si="3"/>
        <v>0</v>
      </c>
      <c r="P56" s="111">
        <f t="shared" si="3"/>
        <v>2139190469.665432</v>
      </c>
      <c r="Q56" s="111">
        <f t="shared" si="3"/>
        <v>3872726996.3725619</v>
      </c>
      <c r="R56" s="111">
        <f t="shared" si="3"/>
        <v>5195770387.3334999</v>
      </c>
      <c r="S56" s="111">
        <f t="shared" si="3"/>
        <v>6264003721.0385857</v>
      </c>
      <c r="T56" s="111">
        <f t="shared" si="3"/>
        <v>7664776588.9841204</v>
      </c>
      <c r="U56" s="111">
        <f t="shared" si="3"/>
        <v>8149384428.4089146</v>
      </c>
      <c r="V56" s="111">
        <f t="shared" si="3"/>
        <v>7929626308.4556198</v>
      </c>
      <c r="W56" s="111">
        <f t="shared" si="3"/>
        <v>7752196037.3143759</v>
      </c>
      <c r="X56" s="111">
        <f t="shared" si="3"/>
        <v>7628041570.4780893</v>
      </c>
      <c r="Y56" s="111">
        <f t="shared" si="3"/>
        <v>7551167682.4934855</v>
      </c>
      <c r="Z56" s="111">
        <f t="shared" si="3"/>
        <v>7480034394.3966961</v>
      </c>
      <c r="AA56" s="111">
        <f t="shared" si="3"/>
        <v>7410836912.8078966</v>
      </c>
      <c r="AB56" s="111">
        <f t="shared" si="3"/>
        <v>7351664153.3703699</v>
      </c>
      <c r="AC56" s="111">
        <f t="shared" si="3"/>
        <v>7290656618.901432</v>
      </c>
      <c r="AD56" s="111">
        <f t="shared" si="3"/>
        <v>7227308789.2795105</v>
      </c>
      <c r="AE56" s="111">
        <f t="shared" si="3"/>
        <v>7303644717.513917</v>
      </c>
      <c r="AF56" s="111">
        <f t="shared" si="3"/>
        <v>7391069737.6758938</v>
      </c>
      <c r="AG56" s="111">
        <f t="shared" si="3"/>
        <v>7476987083.9707489</v>
      </c>
      <c r="AH56" s="111">
        <f t="shared" si="3"/>
        <v>7561719349.9141026</v>
      </c>
      <c r="AI56" s="111">
        <f t="shared" si="3"/>
        <v>7644522178.2945213</v>
      </c>
      <c r="AJ56" s="111">
        <f t="shared" si="3"/>
        <v>7724507071.4409208</v>
      </c>
      <c r="AK56" s="111">
        <f t="shared" si="3"/>
        <v>7801684149.4836779</v>
      </c>
      <c r="AL56" s="111">
        <f t="shared" si="3"/>
        <v>7876685512.7829647</v>
      </c>
      <c r="AM56" s="111">
        <f t="shared" si="3"/>
        <v>7950721083.7229538</v>
      </c>
      <c r="AN56" s="111">
        <f t="shared" si="3"/>
        <v>8024237569.2888193</v>
      </c>
      <c r="AO56" s="111">
        <f t="shared" si="3"/>
        <v>8095876076.626688</v>
      </c>
      <c r="AP56" s="111">
        <f t="shared" si="3"/>
        <v>8164799942.1383371</v>
      </c>
      <c r="AQ56" s="111">
        <f t="shared" si="3"/>
        <v>8231363775.0634699</v>
      </c>
      <c r="AR56" s="111">
        <f t="shared" si="3"/>
        <v>8295846784.9260921</v>
      </c>
      <c r="AS56" s="111">
        <f t="shared" si="3"/>
        <v>8358112635.0433912</v>
      </c>
      <c r="AT56" s="111">
        <f t="shared" si="3"/>
        <v>8417842442.743187</v>
      </c>
      <c r="AU56" s="111">
        <f t="shared" si="3"/>
        <v>8474973894.2283077</v>
      </c>
      <c r="AV56" s="111">
        <f t="shared" si="3"/>
        <v>8529700851.8211164</v>
      </c>
      <c r="AW56" s="111">
        <f t="shared" si="3"/>
        <v>8582164338.0522366</v>
      </c>
      <c r="AX56" s="111">
        <f t="shared" si="3"/>
        <v>8632181925.3817844</v>
      </c>
      <c r="AY56" s="111">
        <f t="shared" si="3"/>
        <v>8679441005.4570274</v>
      </c>
      <c r="AZ56" s="111">
        <f t="shared" si="3"/>
        <v>8723853929.5349979</v>
      </c>
      <c r="BA56" s="111">
        <f t="shared" si="3"/>
        <v>8765567948.9003735</v>
      </c>
      <c r="BB56" s="111">
        <f t="shared" si="3"/>
        <v>8804715888.9771996</v>
      </c>
      <c r="BC56" s="111">
        <f t="shared" si="3"/>
        <v>8841179939.5416431</v>
      </c>
      <c r="BD56" s="111">
        <f t="shared" si="3"/>
        <v>8874730290.7537746</v>
      </c>
      <c r="BE56" s="111">
        <f t="shared" si="3"/>
        <v>8905317452.575613</v>
      </c>
      <c r="BF56" s="111">
        <f t="shared" si="3"/>
        <v>8933090685.5898266</v>
      </c>
      <c r="BG56" s="111">
        <f t="shared" si="3"/>
        <v>8952584669.2554302</v>
      </c>
      <c r="BH56" s="111">
        <f t="shared" si="3"/>
        <v>8965159176.1393986</v>
      </c>
      <c r="BI56" s="111">
        <f t="shared" si="3"/>
        <v>8977750167.8544121</v>
      </c>
      <c r="BJ56" s="111">
        <f t="shared" si="3"/>
        <v>8990357667.9266243</v>
      </c>
      <c r="BK56" s="111">
        <f t="shared" si="2"/>
        <v>9002981699.128788</v>
      </c>
    </row>
    <row r="57" spans="2:64">
      <c r="C57" s="51" t="str">
        <v>Llamadas salientes Local a otros operadores fijos</v>
      </c>
      <c r="G57" s="51" t="str">
        <v>Minutos</v>
      </c>
      <c r="N57" s="111">
        <f t="shared" si="3"/>
        <v>0</v>
      </c>
      <c r="O57" s="111">
        <f t="shared" si="3"/>
        <v>0</v>
      </c>
      <c r="P57" s="111">
        <f t="shared" si="3"/>
        <v>1518442068.8571978</v>
      </c>
      <c r="Q57" s="111">
        <f t="shared" si="3"/>
        <v>4504130803.1287365</v>
      </c>
      <c r="R57" s="111">
        <f t="shared" si="3"/>
        <v>7564806082.3998423</v>
      </c>
      <c r="S57" s="111">
        <f t="shared" si="3"/>
        <v>9600392755.6665936</v>
      </c>
      <c r="T57" s="111">
        <f t="shared" si="3"/>
        <v>11209695741.898571</v>
      </c>
      <c r="U57" s="111">
        <f t="shared" si="3"/>
        <v>10576584510.799927</v>
      </c>
      <c r="V57" s="111">
        <f t="shared" si="3"/>
        <v>10198731692.521259</v>
      </c>
      <c r="W57" s="111">
        <f t="shared" si="3"/>
        <v>9908675113.2934895</v>
      </c>
      <c r="X57" s="111">
        <f t="shared" si="3"/>
        <v>9708219889.819128</v>
      </c>
      <c r="Y57" s="111">
        <f t="shared" si="3"/>
        <v>9581920486.9155197</v>
      </c>
      <c r="Z57" s="111">
        <f t="shared" si="3"/>
        <v>9472204088.6476688</v>
      </c>
      <c r="AA57" s="111">
        <f t="shared" si="3"/>
        <v>9371258542.725914</v>
      </c>
      <c r="AB57" s="111">
        <f t="shared" si="3"/>
        <v>9287292541.0024147</v>
      </c>
      <c r="AC57" s="111">
        <f t="shared" si="3"/>
        <v>9203947191.4164238</v>
      </c>
      <c r="AD57" s="111">
        <f t="shared" si="3"/>
        <v>9119666308.0989895</v>
      </c>
      <c r="AE57" s="111">
        <f t="shared" si="3"/>
        <v>9212972631.3306198</v>
      </c>
      <c r="AF57" s="111">
        <f t="shared" si="3"/>
        <v>9321136426.5482197</v>
      </c>
      <c r="AG57" s="111">
        <f t="shared" si="3"/>
        <v>9428005984.4273853</v>
      </c>
      <c r="AH57" s="111">
        <f t="shared" si="3"/>
        <v>9533807662.5745888</v>
      </c>
      <c r="AI57" s="111">
        <f t="shared" si="3"/>
        <v>9637476200.413126</v>
      </c>
      <c r="AJ57" s="111">
        <f t="shared" si="3"/>
        <v>9737802565.1893024</v>
      </c>
      <c r="AK57" s="111">
        <f t="shared" si="3"/>
        <v>9834737104.6792812</v>
      </c>
      <c r="AL57" s="111">
        <f t="shared" si="3"/>
        <v>9929032723.3423195</v>
      </c>
      <c r="AM57" s="111">
        <f t="shared" si="3"/>
        <v>10022183673.872168</v>
      </c>
      <c r="AN57" s="111">
        <f t="shared" si="3"/>
        <v>10114731286.482748</v>
      </c>
      <c r="AO57" s="111">
        <f t="shared" si="3"/>
        <v>10204947394.144957</v>
      </c>
      <c r="AP57" s="111">
        <f t="shared" si="3"/>
        <v>10291766711.564939</v>
      </c>
      <c r="AQ57" s="111">
        <f t="shared" si="3"/>
        <v>10375628753.677633</v>
      </c>
      <c r="AR57" s="111">
        <f t="shared" si="3"/>
        <v>10456880217.245317</v>
      </c>
      <c r="AS57" s="111">
        <f t="shared" si="3"/>
        <v>10535345570.534958</v>
      </c>
      <c r="AT57" s="111">
        <f t="shared" si="3"/>
        <v>10610620286.473055</v>
      </c>
      <c r="AU57" s="111">
        <f t="shared" si="3"/>
        <v>10682624014.147373</v>
      </c>
      <c r="AV57" s="111">
        <f t="shared" si="3"/>
        <v>10751599850.832634</v>
      </c>
      <c r="AW57" s="111">
        <f t="shared" si="3"/>
        <v>10817724668.354078</v>
      </c>
      <c r="AX57" s="111">
        <f t="shared" si="3"/>
        <v>10880767898.975178</v>
      </c>
      <c r="AY57" s="111">
        <f t="shared" si="3"/>
        <v>10940335070.041677</v>
      </c>
      <c r="AZ57" s="111">
        <f t="shared" si="3"/>
        <v>10996315398.401939</v>
      </c>
      <c r="BA57" s="111">
        <f t="shared" si="3"/>
        <v>11048894280.751427</v>
      </c>
      <c r="BB57" s="111">
        <f t="shared" si="3"/>
        <v>11098238993.852468</v>
      </c>
      <c r="BC57" s="111">
        <f t="shared" si="3"/>
        <v>11144200935.841557</v>
      </c>
      <c r="BD57" s="111">
        <f t="shared" si="3"/>
        <v>11186490361.933315</v>
      </c>
      <c r="BE57" s="111">
        <f t="shared" si="3"/>
        <v>11225044840.108446</v>
      </c>
      <c r="BF57" s="111">
        <f t="shared" si="3"/>
        <v>11260052476.325916</v>
      </c>
      <c r="BG57" s="111">
        <f t="shared" si="3"/>
        <v>11284624275.836632</v>
      </c>
      <c r="BH57" s="111">
        <f t="shared" si="3"/>
        <v>11300474198.470186</v>
      </c>
      <c r="BI57" s="111">
        <f t="shared" si="3"/>
        <v>11316344927.596565</v>
      </c>
      <c r="BJ57" s="111">
        <f t="shared" si="3"/>
        <v>11332236484.447281</v>
      </c>
      <c r="BK57" s="111">
        <f t="shared" si="2"/>
        <v>11348148891.878029</v>
      </c>
    </row>
    <row r="58" spans="2:64">
      <c r="C58" s="51" t="str">
        <v>Llamadas salientes larga Distancia a otros operadores fijos</v>
      </c>
      <c r="G58" s="51" t="str">
        <v>Minutos</v>
      </c>
      <c r="N58" s="111">
        <f t="shared" si="3"/>
        <v>0</v>
      </c>
      <c r="O58" s="111">
        <f t="shared" si="3"/>
        <v>0</v>
      </c>
      <c r="P58" s="111">
        <f t="shared" si="3"/>
        <v>400545782.34890604</v>
      </c>
      <c r="Q58" s="111">
        <f t="shared" si="3"/>
        <v>1429994973.84764</v>
      </c>
      <c r="R58" s="111">
        <f t="shared" si="3"/>
        <v>2720730157.2194462</v>
      </c>
      <c r="S58" s="111">
        <f t="shared" si="3"/>
        <v>3915002325.6491151</v>
      </c>
      <c r="T58" s="111">
        <f t="shared" si="3"/>
        <v>5012044108.3315554</v>
      </c>
      <c r="U58" s="111">
        <f t="shared" si="3"/>
        <v>4728969394.368885</v>
      </c>
      <c r="V58" s="111">
        <f t="shared" si="3"/>
        <v>4560025023.7744598</v>
      </c>
      <c r="W58" s="111">
        <f t="shared" si="3"/>
        <v>4430335833.0529346</v>
      </c>
      <c r="X58" s="111">
        <f t="shared" si="3"/>
        <v>4340708920.3398876</v>
      </c>
      <c r="Y58" s="111">
        <f t="shared" si="3"/>
        <v>4284238326.2413535</v>
      </c>
      <c r="Z58" s="111">
        <f t="shared" si="3"/>
        <v>4235182273.3218827</v>
      </c>
      <c r="AA58" s="111">
        <f t="shared" si="3"/>
        <v>4190047816.4776735</v>
      </c>
      <c r="AB58" s="111">
        <f t="shared" si="3"/>
        <v>4152505200.3417649</v>
      </c>
      <c r="AC58" s="111">
        <f t="shared" si="3"/>
        <v>4115240088.2488518</v>
      </c>
      <c r="AD58" s="111">
        <f t="shared" si="3"/>
        <v>4077556683.2392721</v>
      </c>
      <c r="AE58" s="111">
        <f t="shared" si="3"/>
        <v>4119275514.7214875</v>
      </c>
      <c r="AF58" s="111">
        <f t="shared" si="3"/>
        <v>4167637372.6199908</v>
      </c>
      <c r="AG58" s="111">
        <f t="shared" si="3"/>
        <v>4215420555.1667056</v>
      </c>
      <c r="AH58" s="111">
        <f t="shared" si="3"/>
        <v>4262726270.6668358</v>
      </c>
      <c r="AI58" s="111">
        <f t="shared" si="3"/>
        <v>4309078223.1423082</v>
      </c>
      <c r="AJ58" s="111">
        <f t="shared" si="3"/>
        <v>4353935833.6488352</v>
      </c>
      <c r="AK58" s="111">
        <f t="shared" si="3"/>
        <v>4397276901.8393526</v>
      </c>
      <c r="AL58" s="111">
        <f t="shared" si="3"/>
        <v>4439438064.0014153</v>
      </c>
      <c r="AM58" s="111">
        <f t="shared" si="3"/>
        <v>4481087425.727047</v>
      </c>
      <c r="AN58" s="111">
        <f t="shared" si="3"/>
        <v>4522467024.8888035</v>
      </c>
      <c r="AO58" s="111">
        <f t="shared" si="3"/>
        <v>4562804168.848465</v>
      </c>
      <c r="AP58" s="111">
        <f t="shared" si="3"/>
        <v>4601622550.5765047</v>
      </c>
      <c r="AQ58" s="111">
        <f t="shared" si="3"/>
        <v>4639118684.6163025</v>
      </c>
      <c r="AR58" s="111">
        <f t="shared" si="3"/>
        <v>4675447584.9401169</v>
      </c>
      <c r="AS58" s="111">
        <f t="shared" si="3"/>
        <v>4710530768.3483486</v>
      </c>
      <c r="AT58" s="111">
        <f t="shared" si="3"/>
        <v>4744187363.9608154</v>
      </c>
      <c r="AU58" s="111">
        <f t="shared" si="3"/>
        <v>4776381445.5288897</v>
      </c>
      <c r="AV58" s="111">
        <f t="shared" si="3"/>
        <v>4807221705.9459</v>
      </c>
      <c r="AW58" s="111">
        <f t="shared" si="3"/>
        <v>4836787227.5892839</v>
      </c>
      <c r="AX58" s="111">
        <f t="shared" si="3"/>
        <v>4864974919.7336521</v>
      </c>
      <c r="AY58" s="111">
        <f t="shared" si="3"/>
        <v>4891608406.9993162</v>
      </c>
      <c r="AZ58" s="111">
        <f t="shared" si="3"/>
        <v>4916638156.3699265</v>
      </c>
      <c r="BA58" s="111">
        <f t="shared" si="3"/>
        <v>4940147061.8362379</v>
      </c>
      <c r="BB58" s="111">
        <f t="shared" si="3"/>
        <v>4962209915.6611624</v>
      </c>
      <c r="BC58" s="111">
        <f t="shared" si="3"/>
        <v>4982760275.4441538</v>
      </c>
      <c r="BD58" s="111">
        <f t="shared" si="3"/>
        <v>5001668591.4027834</v>
      </c>
      <c r="BE58" s="111">
        <f t="shared" si="3"/>
        <v>5018906949.1278019</v>
      </c>
      <c r="BF58" s="111">
        <f t="shared" si="3"/>
        <v>5034559453.9673901</v>
      </c>
      <c r="BG58" s="111">
        <f t="shared" si="3"/>
        <v>5045545920.1306486</v>
      </c>
      <c r="BH58" s="111">
        <f t="shared" si="3"/>
        <v>5052632687.9771738</v>
      </c>
      <c r="BI58" s="111">
        <f t="shared" si="3"/>
        <v>5059728758.7577105</v>
      </c>
      <c r="BJ58" s="111">
        <f t="shared" si="3"/>
        <v>5066834141.9652262</v>
      </c>
      <c r="BK58" s="111">
        <f t="shared" si="2"/>
        <v>5073948847.8188877</v>
      </c>
    </row>
    <row r="59" spans="2:64">
      <c r="C59" s="51" t="str">
        <v>Llamadas salientes a móvil</v>
      </c>
      <c r="G59" s="51" t="str">
        <v>Minutos</v>
      </c>
      <c r="N59" s="111">
        <f t="shared" si="3"/>
        <v>0</v>
      </c>
      <c r="O59" s="111">
        <f t="shared" si="3"/>
        <v>0</v>
      </c>
      <c r="P59" s="111">
        <f t="shared" si="3"/>
        <v>682518141.15711224</v>
      </c>
      <c r="Q59" s="111">
        <f t="shared" si="3"/>
        <v>1419095097.6405842</v>
      </c>
      <c r="R59" s="111">
        <f t="shared" si="3"/>
        <v>2283271839.9681387</v>
      </c>
      <c r="S59" s="111">
        <f t="shared" si="3"/>
        <v>3063809435.5194969</v>
      </c>
      <c r="T59" s="111">
        <f t="shared" si="3"/>
        <v>4219035208.6301212</v>
      </c>
      <c r="U59" s="111">
        <f t="shared" si="3"/>
        <v>4739375300.6596508</v>
      </c>
      <c r="V59" s="111">
        <f t="shared" si="3"/>
        <v>5315241738.0458469</v>
      </c>
      <c r="W59" s="111">
        <f t="shared" si="3"/>
        <v>5854218831.5027609</v>
      </c>
      <c r="X59" s="111">
        <f t="shared" si="3"/>
        <v>6315574317.0129747</v>
      </c>
      <c r="Y59" s="111">
        <f t="shared" si="3"/>
        <v>6735551203.3592644</v>
      </c>
      <c r="Z59" s="111">
        <f t="shared" si="3"/>
        <v>7101658229.2433462</v>
      </c>
      <c r="AA59" s="111">
        <f t="shared" si="3"/>
        <v>7436536607.2475386</v>
      </c>
      <c r="AB59" s="111">
        <f t="shared" si="3"/>
        <v>7706523289.0582819</v>
      </c>
      <c r="AC59" s="111">
        <f t="shared" si="3"/>
        <v>7970258161.86201</v>
      </c>
      <c r="AD59" s="111">
        <f t="shared" si="3"/>
        <v>8228202034.5493641</v>
      </c>
      <c r="AE59" s="111">
        <f t="shared" si="3"/>
        <v>8325407906.1416817</v>
      </c>
      <c r="AF59" s="111">
        <f t="shared" si="3"/>
        <v>8376450824.3610706</v>
      </c>
      <c r="AG59" s="111">
        <f t="shared" si="3"/>
        <v>8425635792.1842337</v>
      </c>
      <c r="AH59" s="111">
        <f t="shared" si="3"/>
        <v>8472933147.821475</v>
      </c>
      <c r="AI59" s="111">
        <f t="shared" si="3"/>
        <v>8518140317.0424452</v>
      </c>
      <c r="AJ59" s="111">
        <f t="shared" si="3"/>
        <v>8561033880.9606409</v>
      </c>
      <c r="AK59" s="111">
        <f t="shared" si="3"/>
        <v>8601548829.7096634</v>
      </c>
      <c r="AL59" s="111">
        <f t="shared" si="3"/>
        <v>8639726397.0369682</v>
      </c>
      <c r="AM59" s="111">
        <f t="shared" si="3"/>
        <v>8675708688.100565</v>
      </c>
      <c r="AN59" s="111">
        <f t="shared" si="3"/>
        <v>8709523158.5801487</v>
      </c>
      <c r="AO59" s="111">
        <f t="shared" si="3"/>
        <v>8740923006.2368336</v>
      </c>
      <c r="AP59" s="111">
        <f t="shared" si="3"/>
        <v>8769772390.9417057</v>
      </c>
      <c r="AQ59" s="111">
        <f t="shared" si="3"/>
        <v>8796123357.3918514</v>
      </c>
      <c r="AR59" s="111">
        <f t="shared" si="3"/>
        <v>8819996599.5605869</v>
      </c>
      <c r="AS59" s="111">
        <f t="shared" si="3"/>
        <v>8841361774.4264755</v>
      </c>
      <c r="AT59" s="111">
        <f t="shared" si="3"/>
        <v>8860204346.7115574</v>
      </c>
      <c r="AU59" s="111">
        <f t="shared" si="3"/>
        <v>8876574595.8490562</v>
      </c>
      <c r="AV59" s="111">
        <f t="shared" si="3"/>
        <v>8890545931.5708656</v>
      </c>
      <c r="AW59" s="111">
        <f t="shared" si="3"/>
        <v>8902156479.9666252</v>
      </c>
      <c r="AX59" s="111">
        <f t="shared" si="3"/>
        <v>8911395162.1870995</v>
      </c>
      <c r="AY59" s="111">
        <f t="shared" si="3"/>
        <v>8918257858.9489269</v>
      </c>
      <c r="AZ59" s="111">
        <f t="shared" si="3"/>
        <v>8922791020.2640724</v>
      </c>
      <c r="BA59" s="111">
        <f t="shared" si="3"/>
        <v>8925066055.6803951</v>
      </c>
      <c r="BB59" s="111">
        <f t="shared" si="3"/>
        <v>8925132198.1934395</v>
      </c>
      <c r="BC59" s="111">
        <f t="shared" si="3"/>
        <v>8922993711.6241665</v>
      </c>
      <c r="BD59" s="111">
        <f t="shared" si="3"/>
        <v>8918645827.789505</v>
      </c>
      <c r="BE59" s="111">
        <f t="shared" si="3"/>
        <v>8912116617.4434223</v>
      </c>
      <c r="BF59" s="111">
        <f t="shared" si="3"/>
        <v>8903459425.9916077</v>
      </c>
      <c r="BG59" s="111">
        <f t="shared" si="3"/>
        <v>8895914600.2896748</v>
      </c>
      <c r="BH59" s="111">
        <f t="shared" si="3"/>
        <v>8890538489.0310135</v>
      </c>
      <c r="BI59" s="111">
        <f t="shared" si="3"/>
        <v>8885161082.1016712</v>
      </c>
      <c r="BJ59" s="111">
        <f t="shared" si="3"/>
        <v>8879782389.1911011</v>
      </c>
      <c r="BK59" s="111">
        <f t="shared" si="2"/>
        <v>8874402419.9854279</v>
      </c>
    </row>
    <row r="60" spans="2:64">
      <c r="C60" s="51" t="str">
        <v>Llamadas salientes a internacional</v>
      </c>
      <c r="G60" s="51" t="str">
        <v>Minutos</v>
      </c>
      <c r="N60" s="111">
        <f t="shared" si="3"/>
        <v>0</v>
      </c>
      <c r="O60" s="111">
        <f t="shared" si="3"/>
        <v>0</v>
      </c>
      <c r="P60" s="111">
        <f t="shared" si="3"/>
        <v>280452523</v>
      </c>
      <c r="Q60" s="111">
        <f t="shared" si="3"/>
        <v>634774413.39999998</v>
      </c>
      <c r="R60" s="111">
        <f t="shared" si="3"/>
        <v>928846897.20000017</v>
      </c>
      <c r="S60" s="111">
        <f t="shared" si="3"/>
        <v>1250162135.6000001</v>
      </c>
      <c r="T60" s="111">
        <f t="shared" si="3"/>
        <v>1753619321</v>
      </c>
      <c r="U60" s="111">
        <f t="shared" si="3"/>
        <v>1867449484.5178657</v>
      </c>
      <c r="V60" s="111">
        <f t="shared" si="3"/>
        <v>1841398133.6574419</v>
      </c>
      <c r="W60" s="111">
        <f t="shared" si="3"/>
        <v>1824450966.8486445</v>
      </c>
      <c r="X60" s="111">
        <f t="shared" si="3"/>
        <v>1816340920.6119025</v>
      </c>
      <c r="Y60" s="111">
        <f t="shared" si="3"/>
        <v>1816916237.4718771</v>
      </c>
      <c r="Z60" s="111">
        <f t="shared" si="3"/>
        <v>1816929742.7042475</v>
      </c>
      <c r="AA60" s="111">
        <f t="shared" si="3"/>
        <v>1816392662.8969398</v>
      </c>
      <c r="AB60" s="111">
        <f t="shared" si="3"/>
        <v>1815379971.4502549</v>
      </c>
      <c r="AC60" s="111">
        <f t="shared" si="3"/>
        <v>1813910962.9122331</v>
      </c>
      <c r="AD60" s="111">
        <f t="shared" si="3"/>
        <v>1811846422.0183203</v>
      </c>
      <c r="AE60" s="111">
        <f t="shared" si="3"/>
        <v>1831236572.6235845</v>
      </c>
      <c r="AF60" s="111">
        <f t="shared" si="3"/>
        <v>1850951462.0814762</v>
      </c>
      <c r="AG60" s="111">
        <f t="shared" si="3"/>
        <v>1870319906.3724408</v>
      </c>
      <c r="AH60" s="111">
        <f t="shared" si="3"/>
        <v>1889394680.904424</v>
      </c>
      <c r="AI60" s="111">
        <f t="shared" si="3"/>
        <v>1908008916.6382182</v>
      </c>
      <c r="AJ60" s="111">
        <f t="shared" si="3"/>
        <v>1925968075.8741431</v>
      </c>
      <c r="AK60" s="111">
        <f t="shared" si="3"/>
        <v>1943267575.1169269</v>
      </c>
      <c r="AL60" s="111">
        <f t="shared" si="3"/>
        <v>1960034168.5061109</v>
      </c>
      <c r="AM60" s="111">
        <f t="shared" si="3"/>
        <v>1976516454.7638462</v>
      </c>
      <c r="AN60" s="111">
        <f t="shared" si="3"/>
        <v>1992804510.7514613</v>
      </c>
      <c r="AO60" s="111">
        <f t="shared" si="3"/>
        <v>2008612324.5008528</v>
      </c>
      <c r="AP60" s="111">
        <f t="shared" si="3"/>
        <v>2023764409.6290634</v>
      </c>
      <c r="AQ60" s="111">
        <f t="shared" si="3"/>
        <v>2038334167.2727559</v>
      </c>
      <c r="AR60" s="111">
        <f t="shared" si="3"/>
        <v>2052378565.0611589</v>
      </c>
      <c r="AS60" s="111">
        <f t="shared" si="3"/>
        <v>2065868536.9267023</v>
      </c>
      <c r="AT60" s="111">
        <f t="shared" si="3"/>
        <v>2078738879.8543465</v>
      </c>
      <c r="AU60" s="111">
        <f t="shared" si="3"/>
        <v>2090979038.762501</v>
      </c>
      <c r="AV60" s="111">
        <f t="shared" si="3"/>
        <v>2102631233.9775224</v>
      </c>
      <c r="AW60" s="111">
        <f t="shared" si="3"/>
        <v>2113725528.384042</v>
      </c>
      <c r="AX60" s="111">
        <f t="shared" si="3"/>
        <v>2124224555.3163459</v>
      </c>
      <c r="AY60" s="111">
        <f t="shared" si="3"/>
        <v>2134064956.3367596</v>
      </c>
      <c r="AZ60" s="111">
        <f t="shared" si="3"/>
        <v>2143230987.3253489</v>
      </c>
      <c r="BA60" s="111">
        <f t="shared" si="3"/>
        <v>2151755431.4525561</v>
      </c>
      <c r="BB60" s="111">
        <f t="shared" si="3"/>
        <v>2159667215.0452418</v>
      </c>
      <c r="BC60" s="111">
        <f t="shared" si="3"/>
        <v>2166942712.6074586</v>
      </c>
      <c r="BD60" s="111">
        <f t="shared" si="3"/>
        <v>2173535288.0064316</v>
      </c>
      <c r="BE60" s="111">
        <f t="shared" si="3"/>
        <v>2179436137.5774627</v>
      </c>
      <c r="BF60" s="111">
        <f t="shared" si="3"/>
        <v>2184677690.4811983</v>
      </c>
      <c r="BG60" s="111">
        <f t="shared" si="3"/>
        <v>2188294068.249805</v>
      </c>
      <c r="BH60" s="111">
        <f t="shared" si="3"/>
        <v>2190605060.4648652</v>
      </c>
      <c r="BI60" s="111">
        <f t="shared" si="3"/>
        <v>2192919329.5020332</v>
      </c>
      <c r="BJ60" s="111">
        <f t="shared" si="3"/>
        <v>2195236880.0076089</v>
      </c>
      <c r="BK60" s="111">
        <f t="shared" si="2"/>
        <v>2197557716.6344805</v>
      </c>
    </row>
    <row r="61" spans="2:64">
      <c r="C61" s="51" t="str">
        <v>Llamadas salientes a números no geográficos</v>
      </c>
      <c r="G61" s="51" t="str">
        <v>Minutos</v>
      </c>
      <c r="N61" s="111">
        <f t="shared" si="3"/>
        <v>0</v>
      </c>
      <c r="O61" s="111">
        <f t="shared" si="3"/>
        <v>0</v>
      </c>
      <c r="P61" s="111">
        <f t="shared" si="3"/>
        <v>39510559.376644477</v>
      </c>
      <c r="Q61" s="111">
        <f t="shared" si="3"/>
        <v>72393747.254677624</v>
      </c>
      <c r="R61" s="111">
        <f t="shared" ref="R61:BJ61" si="4">R19*R$48</f>
        <v>99718896.629363164</v>
      </c>
      <c r="S61" s="111">
        <f t="shared" si="4"/>
        <v>118718150.80002108</v>
      </c>
      <c r="T61" s="111">
        <f t="shared" si="4"/>
        <v>141429809.53242183</v>
      </c>
      <c r="U61" s="111">
        <f t="shared" si="4"/>
        <v>137300113.24830452</v>
      </c>
      <c r="V61" s="111">
        <f t="shared" si="4"/>
        <v>135384745.01314661</v>
      </c>
      <c r="W61" s="111">
        <f t="shared" si="4"/>
        <v>134138741.87283328</v>
      </c>
      <c r="X61" s="111">
        <f t="shared" si="4"/>
        <v>133542468.57281351</v>
      </c>
      <c r="Y61" s="111">
        <f t="shared" si="4"/>
        <v>133584767.47871861</v>
      </c>
      <c r="Z61" s="111">
        <f t="shared" si="4"/>
        <v>133585760.42120475</v>
      </c>
      <c r="AA61" s="111">
        <f t="shared" si="4"/>
        <v>133546272.81044042</v>
      </c>
      <c r="AB61" s="111">
        <f t="shared" si="4"/>
        <v>133471816.90067248</v>
      </c>
      <c r="AC61" s="111">
        <f t="shared" si="4"/>
        <v>133363811.28107998</v>
      </c>
      <c r="AD61" s="111">
        <f t="shared" si="4"/>
        <v>133212020.45573767</v>
      </c>
      <c r="AE61" s="111">
        <f t="shared" si="4"/>
        <v>134637638.60288224</v>
      </c>
      <c r="AF61" s="111">
        <f t="shared" si="4"/>
        <v>136087132.45944306</v>
      </c>
      <c r="AG61" s="111">
        <f t="shared" si="4"/>
        <v>137511154.69760257</v>
      </c>
      <c r="AH61" s="111">
        <f t="shared" si="4"/>
        <v>138913585.51307565</v>
      </c>
      <c r="AI61" s="111">
        <f t="shared" si="4"/>
        <v>140282156.22701943</v>
      </c>
      <c r="AJ61" s="111">
        <f t="shared" si="4"/>
        <v>141602563.88322625</v>
      </c>
      <c r="AK61" s="111">
        <f t="shared" si="4"/>
        <v>142874471.49029407</v>
      </c>
      <c r="AL61" s="111">
        <f t="shared" si="4"/>
        <v>144107198.3673574</v>
      </c>
      <c r="AM61" s="111">
        <f t="shared" si="4"/>
        <v>145319022.18831727</v>
      </c>
      <c r="AN61" s="111">
        <f t="shared" si="4"/>
        <v>146516565.65615124</v>
      </c>
      <c r="AO61" s="111">
        <f t="shared" si="4"/>
        <v>147678800.37039304</v>
      </c>
      <c r="AP61" s="111">
        <f t="shared" si="4"/>
        <v>148792824.08096659</v>
      </c>
      <c r="AQ61" s="111">
        <f t="shared" si="4"/>
        <v>149864033.44489524</v>
      </c>
      <c r="AR61" s="111">
        <f t="shared" si="4"/>
        <v>150896616.88173711</v>
      </c>
      <c r="AS61" s="111">
        <f t="shared" si="4"/>
        <v>151888437.37284601</v>
      </c>
      <c r="AT61" s="111">
        <f t="shared" si="4"/>
        <v>152834701.01004753</v>
      </c>
      <c r="AU61" s="111">
        <f t="shared" si="4"/>
        <v>153734631.7541987</v>
      </c>
      <c r="AV61" s="111">
        <f t="shared" si="4"/>
        <v>154591333.7618714</v>
      </c>
      <c r="AW61" s="111">
        <f t="shared" si="4"/>
        <v>155407017.34049222</v>
      </c>
      <c r="AX61" s="111">
        <f t="shared" si="4"/>
        <v>156178935.18820551</v>
      </c>
      <c r="AY61" s="111">
        <f t="shared" si="4"/>
        <v>156902429.0153279</v>
      </c>
      <c r="AZ61" s="111">
        <f t="shared" si="4"/>
        <v>157576341.27009267</v>
      </c>
      <c r="BA61" s="111">
        <f t="shared" si="4"/>
        <v>158203082.26295361</v>
      </c>
      <c r="BB61" s="111">
        <f t="shared" si="4"/>
        <v>158784778.73842874</v>
      </c>
      <c r="BC61" s="111">
        <f t="shared" si="4"/>
        <v>159319693.68392619</v>
      </c>
      <c r="BD61" s="111">
        <f t="shared" si="4"/>
        <v>159804398.280426</v>
      </c>
      <c r="BE61" s="111">
        <f t="shared" si="4"/>
        <v>160238245.25785732</v>
      </c>
      <c r="BF61" s="111">
        <f t="shared" si="4"/>
        <v>160623618.89888284</v>
      </c>
      <c r="BG61" s="111">
        <f t="shared" si="4"/>
        <v>160889505.11497319</v>
      </c>
      <c r="BH61" s="111">
        <f t="shared" si="4"/>
        <v>161059415.73128399</v>
      </c>
      <c r="BI61" s="111">
        <f t="shared" si="4"/>
        <v>161229567.26872829</v>
      </c>
      <c r="BJ61" s="111">
        <f t="shared" si="4"/>
        <v>161399960.06891498</v>
      </c>
      <c r="BK61" s="111">
        <f t="shared" ref="BK61:BK66" si="5">BK19*BK$48</f>
        <v>161570594.47393745</v>
      </c>
    </row>
    <row r="62" spans="2:64">
      <c r="C62" s="51" t="str">
        <v>Fixed Service8</v>
      </c>
      <c r="G62" s="51" t="str">
        <v>Fixed Unit8</v>
      </c>
      <c r="N62" s="111">
        <f t="shared" ref="N62:BJ67" si="6">N20*N$48</f>
        <v>0</v>
      </c>
      <c r="O62" s="111">
        <f t="shared" si="6"/>
        <v>0</v>
      </c>
      <c r="P62" s="111">
        <f t="shared" si="6"/>
        <v>0</v>
      </c>
      <c r="Q62" s="111">
        <f t="shared" si="6"/>
        <v>0</v>
      </c>
      <c r="R62" s="111">
        <f t="shared" si="6"/>
        <v>0</v>
      </c>
      <c r="S62" s="111">
        <f t="shared" si="6"/>
        <v>0</v>
      </c>
      <c r="T62" s="111">
        <f t="shared" si="6"/>
        <v>0</v>
      </c>
      <c r="U62" s="111">
        <f t="shared" si="6"/>
        <v>0</v>
      </c>
      <c r="V62" s="111">
        <f t="shared" si="6"/>
        <v>0</v>
      </c>
      <c r="W62" s="111">
        <f t="shared" si="6"/>
        <v>0</v>
      </c>
      <c r="X62" s="111">
        <f t="shared" si="6"/>
        <v>0</v>
      </c>
      <c r="Y62" s="111">
        <f t="shared" si="6"/>
        <v>0</v>
      </c>
      <c r="Z62" s="111">
        <f t="shared" si="6"/>
        <v>0</v>
      </c>
      <c r="AA62" s="111">
        <f t="shared" si="6"/>
        <v>0</v>
      </c>
      <c r="AB62" s="111">
        <f t="shared" si="6"/>
        <v>0</v>
      </c>
      <c r="AC62" s="111">
        <f t="shared" si="6"/>
        <v>0</v>
      </c>
      <c r="AD62" s="111">
        <f t="shared" si="6"/>
        <v>0</v>
      </c>
      <c r="AE62" s="111">
        <f t="shared" si="6"/>
        <v>0</v>
      </c>
      <c r="AF62" s="111">
        <f t="shared" si="6"/>
        <v>0</v>
      </c>
      <c r="AG62" s="111">
        <f t="shared" si="6"/>
        <v>0</v>
      </c>
      <c r="AH62" s="111">
        <f t="shared" si="6"/>
        <v>0</v>
      </c>
      <c r="AI62" s="111">
        <f t="shared" si="6"/>
        <v>0</v>
      </c>
      <c r="AJ62" s="111">
        <f t="shared" si="6"/>
        <v>0</v>
      </c>
      <c r="AK62" s="111">
        <f t="shared" si="6"/>
        <v>0</v>
      </c>
      <c r="AL62" s="111">
        <f t="shared" si="6"/>
        <v>0</v>
      </c>
      <c r="AM62" s="111">
        <f t="shared" si="6"/>
        <v>0</v>
      </c>
      <c r="AN62" s="111">
        <f t="shared" si="6"/>
        <v>0</v>
      </c>
      <c r="AO62" s="111">
        <f t="shared" si="6"/>
        <v>0</v>
      </c>
      <c r="AP62" s="111">
        <f t="shared" si="6"/>
        <v>0</v>
      </c>
      <c r="AQ62" s="111">
        <f t="shared" si="6"/>
        <v>0</v>
      </c>
      <c r="AR62" s="111">
        <f t="shared" si="6"/>
        <v>0</v>
      </c>
      <c r="AS62" s="111">
        <f t="shared" si="6"/>
        <v>0</v>
      </c>
      <c r="AT62" s="111">
        <f t="shared" si="6"/>
        <v>0</v>
      </c>
      <c r="AU62" s="111">
        <f t="shared" si="6"/>
        <v>0</v>
      </c>
      <c r="AV62" s="111">
        <f t="shared" si="6"/>
        <v>0</v>
      </c>
      <c r="AW62" s="111">
        <f t="shared" si="6"/>
        <v>0</v>
      </c>
      <c r="AX62" s="111">
        <f t="shared" si="6"/>
        <v>0</v>
      </c>
      <c r="AY62" s="111">
        <f t="shared" si="6"/>
        <v>0</v>
      </c>
      <c r="AZ62" s="111">
        <f t="shared" si="6"/>
        <v>0</v>
      </c>
      <c r="BA62" s="111">
        <f t="shared" si="6"/>
        <v>0</v>
      </c>
      <c r="BB62" s="111">
        <f t="shared" si="6"/>
        <v>0</v>
      </c>
      <c r="BC62" s="111">
        <f t="shared" si="6"/>
        <v>0</v>
      </c>
      <c r="BD62" s="111">
        <f t="shared" si="6"/>
        <v>0</v>
      </c>
      <c r="BE62" s="111">
        <f t="shared" si="6"/>
        <v>0</v>
      </c>
      <c r="BF62" s="111">
        <f t="shared" si="6"/>
        <v>0</v>
      </c>
      <c r="BG62" s="111">
        <f t="shared" si="6"/>
        <v>0</v>
      </c>
      <c r="BH62" s="111">
        <f t="shared" si="6"/>
        <v>0</v>
      </c>
      <c r="BI62" s="111">
        <f t="shared" si="6"/>
        <v>0</v>
      </c>
      <c r="BJ62" s="111">
        <f t="shared" si="6"/>
        <v>0</v>
      </c>
      <c r="BK62" s="111">
        <f t="shared" si="5"/>
        <v>0</v>
      </c>
    </row>
    <row r="63" spans="2:64">
      <c r="C63" s="51" t="str">
        <v>Llamadas entrantes Local de otros operadores fijos</v>
      </c>
      <c r="G63" s="51" t="str">
        <v>Minutos</v>
      </c>
      <c r="N63" s="111">
        <f t="shared" si="6"/>
        <v>0</v>
      </c>
      <c r="O63" s="111">
        <f t="shared" si="6"/>
        <v>0</v>
      </c>
      <c r="P63" s="111">
        <f t="shared" si="6"/>
        <v>1518442068.8571978</v>
      </c>
      <c r="Q63" s="111">
        <f t="shared" si="6"/>
        <v>4504130803.1287365</v>
      </c>
      <c r="R63" s="111">
        <f t="shared" si="6"/>
        <v>7564806082.3998423</v>
      </c>
      <c r="S63" s="111">
        <f t="shared" si="6"/>
        <v>9600392755.6665936</v>
      </c>
      <c r="T63" s="111">
        <f t="shared" si="6"/>
        <v>11209695741.898571</v>
      </c>
      <c r="U63" s="111">
        <f t="shared" si="6"/>
        <v>10576584510.799927</v>
      </c>
      <c r="V63" s="111">
        <f t="shared" si="6"/>
        <v>10198731692.521259</v>
      </c>
      <c r="W63" s="111">
        <f t="shared" si="6"/>
        <v>9908675113.2934895</v>
      </c>
      <c r="X63" s="111">
        <f t="shared" si="6"/>
        <v>9708219889.819128</v>
      </c>
      <c r="Y63" s="111">
        <f t="shared" si="6"/>
        <v>9581920486.9155197</v>
      </c>
      <c r="Z63" s="111">
        <f t="shared" si="6"/>
        <v>9472204088.6476688</v>
      </c>
      <c r="AA63" s="111">
        <f t="shared" si="6"/>
        <v>9371258542.725914</v>
      </c>
      <c r="AB63" s="111">
        <f t="shared" si="6"/>
        <v>9287292541.0024147</v>
      </c>
      <c r="AC63" s="111">
        <f t="shared" si="6"/>
        <v>9203947191.4164238</v>
      </c>
      <c r="AD63" s="111">
        <f t="shared" si="6"/>
        <v>9119666308.0989895</v>
      </c>
      <c r="AE63" s="111">
        <f t="shared" si="6"/>
        <v>9212972631.3306198</v>
      </c>
      <c r="AF63" s="111">
        <f t="shared" si="6"/>
        <v>9321136426.5482197</v>
      </c>
      <c r="AG63" s="111">
        <f t="shared" si="6"/>
        <v>9428005984.4273853</v>
      </c>
      <c r="AH63" s="111">
        <f t="shared" si="6"/>
        <v>9533807662.5745888</v>
      </c>
      <c r="AI63" s="111">
        <f t="shared" si="6"/>
        <v>9637476200.413126</v>
      </c>
      <c r="AJ63" s="111">
        <f t="shared" si="6"/>
        <v>9737802565.1893024</v>
      </c>
      <c r="AK63" s="111">
        <f t="shared" si="6"/>
        <v>9834737104.6792812</v>
      </c>
      <c r="AL63" s="111">
        <f t="shared" si="6"/>
        <v>9929032723.3423195</v>
      </c>
      <c r="AM63" s="111">
        <f t="shared" si="6"/>
        <v>10022183673.872168</v>
      </c>
      <c r="AN63" s="111">
        <f t="shared" si="6"/>
        <v>10114731286.482748</v>
      </c>
      <c r="AO63" s="111">
        <f t="shared" si="6"/>
        <v>10204947394.144957</v>
      </c>
      <c r="AP63" s="111">
        <f t="shared" si="6"/>
        <v>10291766711.564939</v>
      </c>
      <c r="AQ63" s="111">
        <f t="shared" si="6"/>
        <v>10375628753.677633</v>
      </c>
      <c r="AR63" s="111">
        <f t="shared" si="6"/>
        <v>10456880217.245317</v>
      </c>
      <c r="AS63" s="111">
        <f t="shared" si="6"/>
        <v>10535345570.534958</v>
      </c>
      <c r="AT63" s="111">
        <f t="shared" si="6"/>
        <v>10610620286.473055</v>
      </c>
      <c r="AU63" s="111">
        <f t="shared" si="6"/>
        <v>10682624014.147373</v>
      </c>
      <c r="AV63" s="111">
        <f t="shared" si="6"/>
        <v>10751599850.832634</v>
      </c>
      <c r="AW63" s="111">
        <f t="shared" si="6"/>
        <v>10817724668.354078</v>
      </c>
      <c r="AX63" s="111">
        <f t="shared" si="6"/>
        <v>10880767898.975178</v>
      </c>
      <c r="AY63" s="111">
        <f t="shared" si="6"/>
        <v>10940335070.041677</v>
      </c>
      <c r="AZ63" s="111">
        <f t="shared" si="6"/>
        <v>10996315398.401939</v>
      </c>
      <c r="BA63" s="111">
        <f t="shared" si="6"/>
        <v>11048894280.751427</v>
      </c>
      <c r="BB63" s="111">
        <f t="shared" si="6"/>
        <v>11098238993.852468</v>
      </c>
      <c r="BC63" s="111">
        <f t="shared" si="6"/>
        <v>11144200935.841557</v>
      </c>
      <c r="BD63" s="111">
        <f t="shared" si="6"/>
        <v>11186490361.933315</v>
      </c>
      <c r="BE63" s="111">
        <f t="shared" si="6"/>
        <v>11225044840.108446</v>
      </c>
      <c r="BF63" s="111">
        <f t="shared" si="6"/>
        <v>11260052476.325916</v>
      </c>
      <c r="BG63" s="111">
        <f t="shared" si="6"/>
        <v>11284624275.836632</v>
      </c>
      <c r="BH63" s="111">
        <f t="shared" si="6"/>
        <v>11300474198.470186</v>
      </c>
      <c r="BI63" s="111">
        <f t="shared" si="6"/>
        <v>11316344927.596565</v>
      </c>
      <c r="BJ63" s="111">
        <f t="shared" si="6"/>
        <v>11332236484.447281</v>
      </c>
      <c r="BK63" s="111">
        <f t="shared" si="5"/>
        <v>11348148891.878029</v>
      </c>
    </row>
    <row r="64" spans="2:64">
      <c r="C64" s="51" t="str">
        <v>Llamadas entrantes Larga Distancia de otros operadores fijos</v>
      </c>
      <c r="G64" s="51" t="str">
        <v>Minutos</v>
      </c>
      <c r="N64" s="111">
        <f t="shared" si="6"/>
        <v>0</v>
      </c>
      <c r="O64" s="111">
        <f t="shared" si="6"/>
        <v>0</v>
      </c>
      <c r="P64" s="111">
        <f t="shared" si="6"/>
        <v>400545782.34890604</v>
      </c>
      <c r="Q64" s="111">
        <f t="shared" si="6"/>
        <v>1429994973.84764</v>
      </c>
      <c r="R64" s="111">
        <f t="shared" si="6"/>
        <v>2720730157.2194462</v>
      </c>
      <c r="S64" s="111">
        <f t="shared" si="6"/>
        <v>3915002325.6491151</v>
      </c>
      <c r="T64" s="111">
        <f t="shared" si="6"/>
        <v>5012044108.3315554</v>
      </c>
      <c r="U64" s="111">
        <f t="shared" si="6"/>
        <v>4728969394.368885</v>
      </c>
      <c r="V64" s="111">
        <f t="shared" si="6"/>
        <v>4560025023.7744598</v>
      </c>
      <c r="W64" s="111">
        <f t="shared" si="6"/>
        <v>4430335833.0529346</v>
      </c>
      <c r="X64" s="111">
        <f t="shared" si="6"/>
        <v>4340708920.3398876</v>
      </c>
      <c r="Y64" s="111">
        <f t="shared" si="6"/>
        <v>4284238326.2413535</v>
      </c>
      <c r="Z64" s="111">
        <f t="shared" si="6"/>
        <v>4235182273.3218827</v>
      </c>
      <c r="AA64" s="111">
        <f t="shared" si="6"/>
        <v>4190047816.4776735</v>
      </c>
      <c r="AB64" s="111">
        <f t="shared" si="6"/>
        <v>4152505200.3417649</v>
      </c>
      <c r="AC64" s="111">
        <f t="shared" si="6"/>
        <v>4115240088.2488518</v>
      </c>
      <c r="AD64" s="111">
        <f t="shared" si="6"/>
        <v>4077556683.2392721</v>
      </c>
      <c r="AE64" s="111">
        <f t="shared" si="6"/>
        <v>4119275514.7214875</v>
      </c>
      <c r="AF64" s="111">
        <f t="shared" si="6"/>
        <v>4167637372.6199908</v>
      </c>
      <c r="AG64" s="111">
        <f t="shared" si="6"/>
        <v>4215420555.1667056</v>
      </c>
      <c r="AH64" s="111">
        <f t="shared" si="6"/>
        <v>4262726270.6668358</v>
      </c>
      <c r="AI64" s="111">
        <f t="shared" si="6"/>
        <v>4309078223.1423082</v>
      </c>
      <c r="AJ64" s="111">
        <f t="shared" si="6"/>
        <v>4353935833.6488352</v>
      </c>
      <c r="AK64" s="111">
        <f t="shared" si="6"/>
        <v>4397276901.8393526</v>
      </c>
      <c r="AL64" s="111">
        <f t="shared" si="6"/>
        <v>4439438064.0014153</v>
      </c>
      <c r="AM64" s="111">
        <f t="shared" si="6"/>
        <v>4481087425.727047</v>
      </c>
      <c r="AN64" s="111">
        <f t="shared" si="6"/>
        <v>4522467024.8888035</v>
      </c>
      <c r="AO64" s="111">
        <f t="shared" si="6"/>
        <v>4562804168.848465</v>
      </c>
      <c r="AP64" s="111">
        <f t="shared" si="6"/>
        <v>4601622550.5765047</v>
      </c>
      <c r="AQ64" s="111">
        <f t="shared" si="6"/>
        <v>4639118684.6163025</v>
      </c>
      <c r="AR64" s="111">
        <f t="shared" si="6"/>
        <v>4675447584.9401169</v>
      </c>
      <c r="AS64" s="111">
        <f t="shared" si="6"/>
        <v>4710530768.3483486</v>
      </c>
      <c r="AT64" s="111">
        <f t="shared" si="6"/>
        <v>4744187363.9608154</v>
      </c>
      <c r="AU64" s="111">
        <f t="shared" si="6"/>
        <v>4776381445.5288897</v>
      </c>
      <c r="AV64" s="111">
        <f t="shared" si="6"/>
        <v>4807221705.9459</v>
      </c>
      <c r="AW64" s="111">
        <f t="shared" si="6"/>
        <v>4836787227.5892839</v>
      </c>
      <c r="AX64" s="111">
        <f t="shared" si="6"/>
        <v>4864974919.7336521</v>
      </c>
      <c r="AY64" s="111">
        <f t="shared" si="6"/>
        <v>4891608406.9993162</v>
      </c>
      <c r="AZ64" s="111">
        <f t="shared" si="6"/>
        <v>4916638156.3699265</v>
      </c>
      <c r="BA64" s="111">
        <f t="shared" si="6"/>
        <v>4940147061.8362379</v>
      </c>
      <c r="BB64" s="111">
        <f t="shared" si="6"/>
        <v>4962209915.6611624</v>
      </c>
      <c r="BC64" s="111">
        <f t="shared" si="6"/>
        <v>4982760275.4441538</v>
      </c>
      <c r="BD64" s="111">
        <f t="shared" si="6"/>
        <v>5001668591.4027834</v>
      </c>
      <c r="BE64" s="111">
        <f t="shared" si="6"/>
        <v>5018906949.1278019</v>
      </c>
      <c r="BF64" s="111">
        <f t="shared" si="6"/>
        <v>5034559453.9673901</v>
      </c>
      <c r="BG64" s="111">
        <f t="shared" si="6"/>
        <v>5045545920.1306486</v>
      </c>
      <c r="BH64" s="111">
        <f t="shared" si="6"/>
        <v>5052632687.9771738</v>
      </c>
      <c r="BI64" s="111">
        <f t="shared" si="6"/>
        <v>5059728758.7577105</v>
      </c>
      <c r="BJ64" s="111">
        <f t="shared" si="6"/>
        <v>5066834141.9652262</v>
      </c>
      <c r="BK64" s="111">
        <f t="shared" si="5"/>
        <v>5073948847.8188877</v>
      </c>
    </row>
    <row r="65" spans="3:63">
      <c r="C65" s="51" t="str">
        <v>Llamadas entrantes de móvil</v>
      </c>
      <c r="G65" s="51" t="str">
        <v>Minutos</v>
      </c>
      <c r="N65" s="111">
        <f t="shared" si="6"/>
        <v>0</v>
      </c>
      <c r="O65" s="111">
        <f t="shared" si="6"/>
        <v>0</v>
      </c>
      <c r="P65" s="111">
        <f t="shared" si="6"/>
        <v>901975370.94811487</v>
      </c>
      <c r="Q65" s="111">
        <f t="shared" si="6"/>
        <v>2529598724.3523917</v>
      </c>
      <c r="R65" s="111">
        <f t="shared" si="6"/>
        <v>4378375469.729105</v>
      </c>
      <c r="S65" s="111">
        <f t="shared" si="6"/>
        <v>2377083228.5485678</v>
      </c>
      <c r="T65" s="111">
        <f t="shared" si="6"/>
        <v>3467379754.0676022</v>
      </c>
      <c r="U65" s="111">
        <f t="shared" si="6"/>
        <v>3975723936.5231242</v>
      </c>
      <c r="V65" s="111">
        <f t="shared" si="6"/>
        <v>4534455729.3834162</v>
      </c>
      <c r="W65" s="111">
        <f t="shared" si="6"/>
        <v>5073828372.1254454</v>
      </c>
      <c r="X65" s="111">
        <f t="shared" si="6"/>
        <v>5547279274.0888014</v>
      </c>
      <c r="Y65" s="111">
        <f t="shared" si="6"/>
        <v>5985157406.1421108</v>
      </c>
      <c r="Z65" s="111">
        <f t="shared" si="6"/>
        <v>6375590726.3846779</v>
      </c>
      <c r="AA65" s="111">
        <f t="shared" si="6"/>
        <v>6740273775.8578377</v>
      </c>
      <c r="AB65" s="111">
        <f t="shared" si="6"/>
        <v>7039950034.8003359</v>
      </c>
      <c r="AC65" s="111">
        <f t="shared" si="6"/>
        <v>7337786718.0149984</v>
      </c>
      <c r="AD65" s="111">
        <f t="shared" si="6"/>
        <v>7634352212.9812889</v>
      </c>
      <c r="AE65" s="111">
        <f t="shared" si="6"/>
        <v>7726585678.6438093</v>
      </c>
      <c r="AF65" s="111">
        <f t="shared" si="6"/>
        <v>7765386169.3830042</v>
      </c>
      <c r="AG65" s="111">
        <f t="shared" si="6"/>
        <v>7802496309.283041</v>
      </c>
      <c r="AH65" s="111">
        <f t="shared" si="6"/>
        <v>7837829257.9027081</v>
      </c>
      <c r="AI65" s="111">
        <f t="shared" si="6"/>
        <v>7871316781.1082497</v>
      </c>
      <c r="AJ65" s="111">
        <f t="shared" si="6"/>
        <v>7902888415.9713268</v>
      </c>
      <c r="AK65" s="111">
        <f t="shared" si="6"/>
        <v>7932467690.0729837</v>
      </c>
      <c r="AL65" s="111">
        <f t="shared" si="6"/>
        <v>7959976017.766798</v>
      </c>
      <c r="AM65" s="111">
        <f t="shared" si="6"/>
        <v>7985340459.6859884</v>
      </c>
      <c r="AN65" s="111">
        <f t="shared" si="6"/>
        <v>8008513055.4728127</v>
      </c>
      <c r="AO65" s="111">
        <f t="shared" si="6"/>
        <v>8029482644.6447124</v>
      </c>
      <c r="AP65" s="111">
        <f t="shared" si="6"/>
        <v>8048254510.2703543</v>
      </c>
      <c r="AQ65" s="111">
        <f t="shared" si="6"/>
        <v>8064817623.9438963</v>
      </c>
      <c r="AR65" s="111">
        <f t="shared" si="6"/>
        <v>8079142813.2205458</v>
      </c>
      <c r="AS65" s="111">
        <f t="shared" si="6"/>
        <v>8091221096.883564</v>
      </c>
      <c r="AT65" s="111">
        <f t="shared" si="6"/>
        <v>8101091833.7945194</v>
      </c>
      <c r="AU65" s="111">
        <f t="shared" si="6"/>
        <v>8108817842.9417887</v>
      </c>
      <c r="AV65" s="111">
        <f t="shared" si="6"/>
        <v>8114442313.4117146</v>
      </c>
      <c r="AW65" s="111">
        <f t="shared" si="6"/>
        <v>8117980450.5363035</v>
      </c>
      <c r="AX65" s="111">
        <f t="shared" si="6"/>
        <v>8119449886.5572367</v>
      </c>
      <c r="AY65" s="111">
        <f t="shared" si="6"/>
        <v>8118896468.6047888</v>
      </c>
      <c r="AZ65" s="111">
        <f t="shared" si="6"/>
        <v>8116381282.1604166</v>
      </c>
      <c r="BA65" s="111">
        <f t="shared" si="6"/>
        <v>8111953047.0229883</v>
      </c>
      <c r="BB65" s="111">
        <f t="shared" si="6"/>
        <v>8105639796.4756145</v>
      </c>
      <c r="BC65" s="111">
        <f t="shared" si="6"/>
        <v>8097462580.2450151</v>
      </c>
      <c r="BD65" s="111">
        <f t="shared" si="6"/>
        <v>8087450174.5458345</v>
      </c>
      <c r="BE65" s="111">
        <f t="shared" si="6"/>
        <v>8075636737.7189245</v>
      </c>
      <c r="BF65" s="111">
        <f t="shared" si="6"/>
        <v>8062051904.4775877</v>
      </c>
      <c r="BG65" s="111">
        <f t="shared" si="6"/>
        <v>8050985196.3875647</v>
      </c>
      <c r="BH65" s="111">
        <f t="shared" si="6"/>
        <v>8043319614.7707405</v>
      </c>
      <c r="BI65" s="111">
        <f t="shared" si="6"/>
        <v>8035661331.7813606</v>
      </c>
      <c r="BJ65" s="111">
        <f t="shared" si="6"/>
        <v>8028010340.4701881</v>
      </c>
      <c r="BK65" s="111">
        <f t="shared" si="5"/>
        <v>8020366633.8945999</v>
      </c>
    </row>
    <row r="66" spans="3:63">
      <c r="C66" s="51" t="str">
        <v>Llamadas entrantes de internacional</v>
      </c>
      <c r="G66" s="51" t="str">
        <v>Minutos</v>
      </c>
      <c r="N66" s="111">
        <f t="shared" si="6"/>
        <v>0</v>
      </c>
      <c r="O66" s="111">
        <f t="shared" si="6"/>
        <v>0</v>
      </c>
      <c r="P66" s="111">
        <f t="shared" si="6"/>
        <v>1671219354.4000001</v>
      </c>
      <c r="Q66" s="111">
        <f t="shared" si="6"/>
        <v>2991912949.2000003</v>
      </c>
      <c r="R66" s="111">
        <f t="shared" si="6"/>
        <v>4268487599.4000006</v>
      </c>
      <c r="S66" s="111">
        <f t="shared" si="6"/>
        <v>5950121045.2000008</v>
      </c>
      <c r="T66" s="111">
        <f t="shared" si="6"/>
        <v>9051817790.5</v>
      </c>
      <c r="U66" s="111">
        <f t="shared" si="6"/>
        <v>11731083190.473515</v>
      </c>
      <c r="V66" s="111">
        <f t="shared" si="6"/>
        <v>13225648355.235403</v>
      </c>
      <c r="W66" s="111">
        <f t="shared" si="6"/>
        <v>14712239602.899469</v>
      </c>
      <c r="X66" s="111">
        <f t="shared" si="6"/>
        <v>16145243301.891352</v>
      </c>
      <c r="Y66" s="111">
        <f t="shared" si="6"/>
        <v>17475645985.810989</v>
      </c>
      <c r="Z66" s="111">
        <f t="shared" si="6"/>
        <v>18653542015.166271</v>
      </c>
      <c r="AA66" s="111">
        <f t="shared" si="6"/>
        <v>19631027633.573074</v>
      </c>
      <c r="AB66" s="111">
        <f t="shared" si="6"/>
        <v>20365270180.847599</v>
      </c>
      <c r="AC66" s="111">
        <f t="shared" si="6"/>
        <v>20821495921.823151</v>
      </c>
      <c r="AD66" s="111">
        <f t="shared" si="6"/>
        <v>20975619659.294846</v>
      </c>
      <c r="AE66" s="111">
        <f t="shared" si="6"/>
        <v>20975619659.294846</v>
      </c>
      <c r="AF66" s="111">
        <f t="shared" si="6"/>
        <v>20975619659.294846</v>
      </c>
      <c r="AG66" s="111">
        <f t="shared" si="6"/>
        <v>20975619659.294846</v>
      </c>
      <c r="AH66" s="111">
        <f t="shared" si="6"/>
        <v>20975619659.294846</v>
      </c>
      <c r="AI66" s="111">
        <f t="shared" si="6"/>
        <v>20975619659.294846</v>
      </c>
      <c r="AJ66" s="111">
        <f t="shared" si="6"/>
        <v>20975619659.294846</v>
      </c>
      <c r="AK66" s="111">
        <f t="shared" si="6"/>
        <v>20975619659.294846</v>
      </c>
      <c r="AL66" s="111">
        <f t="shared" si="6"/>
        <v>20975619659.294846</v>
      </c>
      <c r="AM66" s="111">
        <f t="shared" si="6"/>
        <v>20975619659.294846</v>
      </c>
      <c r="AN66" s="111">
        <f t="shared" si="6"/>
        <v>20975619659.294846</v>
      </c>
      <c r="AO66" s="111">
        <f t="shared" si="6"/>
        <v>20975619659.294846</v>
      </c>
      <c r="AP66" s="111">
        <f t="shared" si="6"/>
        <v>20975619659.294846</v>
      </c>
      <c r="AQ66" s="111">
        <f t="shared" si="6"/>
        <v>20975619659.294846</v>
      </c>
      <c r="AR66" s="111">
        <f t="shared" si="6"/>
        <v>20975619659.294846</v>
      </c>
      <c r="AS66" s="111">
        <f t="shared" si="6"/>
        <v>20975619659.294846</v>
      </c>
      <c r="AT66" s="111">
        <f t="shared" si="6"/>
        <v>20975619659.294846</v>
      </c>
      <c r="AU66" s="111">
        <f t="shared" si="6"/>
        <v>20975619659.294846</v>
      </c>
      <c r="AV66" s="111">
        <f t="shared" si="6"/>
        <v>20975619659.294846</v>
      </c>
      <c r="AW66" s="111">
        <f t="shared" si="6"/>
        <v>20975619659.294846</v>
      </c>
      <c r="AX66" s="111">
        <f t="shared" si="6"/>
        <v>20975619659.294846</v>
      </c>
      <c r="AY66" s="111">
        <f t="shared" si="6"/>
        <v>20975619659.294846</v>
      </c>
      <c r="AZ66" s="111">
        <f t="shared" si="6"/>
        <v>20975619659.294846</v>
      </c>
      <c r="BA66" s="111">
        <f t="shared" si="6"/>
        <v>20975619659.294846</v>
      </c>
      <c r="BB66" s="111">
        <f t="shared" si="6"/>
        <v>20975619659.294846</v>
      </c>
      <c r="BC66" s="111">
        <f t="shared" si="6"/>
        <v>20975619659.294846</v>
      </c>
      <c r="BD66" s="111">
        <f t="shared" si="6"/>
        <v>20975619659.294846</v>
      </c>
      <c r="BE66" s="111">
        <f t="shared" si="6"/>
        <v>20975619659.294846</v>
      </c>
      <c r="BF66" s="111">
        <f t="shared" si="6"/>
        <v>20975619659.294846</v>
      </c>
      <c r="BG66" s="111">
        <f t="shared" si="6"/>
        <v>20975619659.294846</v>
      </c>
      <c r="BH66" s="111">
        <f t="shared" si="6"/>
        <v>20975619659.294846</v>
      </c>
      <c r="BI66" s="111">
        <f t="shared" si="6"/>
        <v>20975619659.294846</v>
      </c>
      <c r="BJ66" s="111">
        <f t="shared" si="6"/>
        <v>20975619659.294846</v>
      </c>
      <c r="BK66" s="111">
        <f t="shared" si="5"/>
        <v>20975619659.294846</v>
      </c>
    </row>
    <row r="67" spans="3:63">
      <c r="C67" s="51" t="str">
        <v>Llamadas entrantes de números no geográficos</v>
      </c>
      <c r="G67" s="51" t="str">
        <v>Minutos</v>
      </c>
      <c r="N67" s="111">
        <f t="shared" si="6"/>
        <v>0</v>
      </c>
      <c r="O67" s="111">
        <f t="shared" si="6"/>
        <v>0</v>
      </c>
      <c r="P67" s="111">
        <f t="shared" si="6"/>
        <v>0</v>
      </c>
      <c r="Q67" s="111">
        <f t="shared" si="6"/>
        <v>0</v>
      </c>
      <c r="R67" s="111">
        <f t="shared" ref="R67:BJ67" si="7">R25*R$48</f>
        <v>0</v>
      </c>
      <c r="S67" s="111">
        <f t="shared" si="7"/>
        <v>0</v>
      </c>
      <c r="T67" s="111">
        <f t="shared" si="7"/>
        <v>0</v>
      </c>
      <c r="U67" s="111">
        <f t="shared" si="7"/>
        <v>0</v>
      </c>
      <c r="V67" s="111">
        <f t="shared" si="7"/>
        <v>0</v>
      </c>
      <c r="W67" s="111">
        <f t="shared" si="7"/>
        <v>0</v>
      </c>
      <c r="X67" s="111">
        <f t="shared" si="7"/>
        <v>0</v>
      </c>
      <c r="Y67" s="111">
        <f t="shared" si="7"/>
        <v>0</v>
      </c>
      <c r="Z67" s="111">
        <f t="shared" si="7"/>
        <v>0</v>
      </c>
      <c r="AA67" s="111">
        <f t="shared" si="7"/>
        <v>0</v>
      </c>
      <c r="AB67" s="111">
        <f t="shared" si="7"/>
        <v>0</v>
      </c>
      <c r="AC67" s="111">
        <f t="shared" si="7"/>
        <v>0</v>
      </c>
      <c r="AD67" s="111">
        <f t="shared" si="7"/>
        <v>0</v>
      </c>
      <c r="AE67" s="111">
        <f t="shared" si="7"/>
        <v>0</v>
      </c>
      <c r="AF67" s="111">
        <f t="shared" si="7"/>
        <v>0</v>
      </c>
      <c r="AG67" s="111">
        <f t="shared" si="7"/>
        <v>0</v>
      </c>
      <c r="AH67" s="111">
        <f t="shared" si="7"/>
        <v>0</v>
      </c>
      <c r="AI67" s="111">
        <f t="shared" si="7"/>
        <v>0</v>
      </c>
      <c r="AJ67" s="111">
        <f t="shared" si="7"/>
        <v>0</v>
      </c>
      <c r="AK67" s="111">
        <f t="shared" si="7"/>
        <v>0</v>
      </c>
      <c r="AL67" s="111">
        <f t="shared" si="7"/>
        <v>0</v>
      </c>
      <c r="AM67" s="111">
        <f t="shared" si="7"/>
        <v>0</v>
      </c>
      <c r="AN67" s="111">
        <f t="shared" si="7"/>
        <v>0</v>
      </c>
      <c r="AO67" s="111">
        <f t="shared" si="7"/>
        <v>0</v>
      </c>
      <c r="AP67" s="111">
        <f t="shared" si="7"/>
        <v>0</v>
      </c>
      <c r="AQ67" s="111">
        <f t="shared" si="7"/>
        <v>0</v>
      </c>
      <c r="AR67" s="111">
        <f t="shared" si="7"/>
        <v>0</v>
      </c>
      <c r="AS67" s="111">
        <f t="shared" si="7"/>
        <v>0</v>
      </c>
      <c r="AT67" s="111">
        <f t="shared" si="7"/>
        <v>0</v>
      </c>
      <c r="AU67" s="111">
        <f t="shared" si="7"/>
        <v>0</v>
      </c>
      <c r="AV67" s="111">
        <f t="shared" si="7"/>
        <v>0</v>
      </c>
      <c r="AW67" s="111">
        <f t="shared" si="7"/>
        <v>0</v>
      </c>
      <c r="AX67" s="111">
        <f t="shared" si="7"/>
        <v>0</v>
      </c>
      <c r="AY67" s="111">
        <f t="shared" si="7"/>
        <v>0</v>
      </c>
      <c r="AZ67" s="111">
        <f t="shared" si="7"/>
        <v>0</v>
      </c>
      <c r="BA67" s="111">
        <f t="shared" si="7"/>
        <v>0</v>
      </c>
      <c r="BB67" s="111">
        <f t="shared" si="7"/>
        <v>0</v>
      </c>
      <c r="BC67" s="111">
        <f t="shared" si="7"/>
        <v>0</v>
      </c>
      <c r="BD67" s="111">
        <f t="shared" si="7"/>
        <v>0</v>
      </c>
      <c r="BE67" s="111">
        <f t="shared" si="7"/>
        <v>0</v>
      </c>
      <c r="BF67" s="111">
        <f t="shared" si="7"/>
        <v>0</v>
      </c>
      <c r="BG67" s="111">
        <f t="shared" si="7"/>
        <v>0</v>
      </c>
      <c r="BH67" s="111">
        <f t="shared" si="7"/>
        <v>0</v>
      </c>
      <c r="BI67" s="111">
        <f t="shared" si="7"/>
        <v>0</v>
      </c>
      <c r="BJ67" s="111">
        <f t="shared" si="7"/>
        <v>0</v>
      </c>
      <c r="BK67" s="111">
        <f t="shared" ref="BK67:BK72" si="8">BK25*BK$48</f>
        <v>0</v>
      </c>
    </row>
    <row r="68" spans="3:63">
      <c r="C68" s="51" t="str">
        <v>Fixed Service14</v>
      </c>
      <c r="G68" s="51" t="str">
        <v>Fixed Unit14</v>
      </c>
      <c r="N68" s="111">
        <f t="shared" ref="N68:BJ73" si="9">N26*N$48</f>
        <v>0</v>
      </c>
      <c r="O68" s="111">
        <f t="shared" si="9"/>
        <v>0</v>
      </c>
      <c r="P68" s="111">
        <f t="shared" si="9"/>
        <v>0</v>
      </c>
      <c r="Q68" s="111">
        <f t="shared" si="9"/>
        <v>0</v>
      </c>
      <c r="R68" s="111">
        <f t="shared" si="9"/>
        <v>0</v>
      </c>
      <c r="S68" s="111">
        <f t="shared" si="9"/>
        <v>0</v>
      </c>
      <c r="T68" s="111">
        <f t="shared" si="9"/>
        <v>0</v>
      </c>
      <c r="U68" s="111">
        <f t="shared" si="9"/>
        <v>0</v>
      </c>
      <c r="V68" s="111">
        <f t="shared" si="9"/>
        <v>0</v>
      </c>
      <c r="W68" s="111">
        <f t="shared" si="9"/>
        <v>0</v>
      </c>
      <c r="X68" s="111">
        <f t="shared" si="9"/>
        <v>0</v>
      </c>
      <c r="Y68" s="111">
        <f t="shared" si="9"/>
        <v>0</v>
      </c>
      <c r="Z68" s="111">
        <f t="shared" si="9"/>
        <v>0</v>
      </c>
      <c r="AA68" s="111">
        <f t="shared" si="9"/>
        <v>0</v>
      </c>
      <c r="AB68" s="111">
        <f t="shared" si="9"/>
        <v>0</v>
      </c>
      <c r="AC68" s="111">
        <f t="shared" si="9"/>
        <v>0</v>
      </c>
      <c r="AD68" s="111">
        <f t="shared" si="9"/>
        <v>0</v>
      </c>
      <c r="AE68" s="111">
        <f t="shared" si="9"/>
        <v>0</v>
      </c>
      <c r="AF68" s="111">
        <f t="shared" si="9"/>
        <v>0</v>
      </c>
      <c r="AG68" s="111">
        <f t="shared" si="9"/>
        <v>0</v>
      </c>
      <c r="AH68" s="111">
        <f t="shared" si="9"/>
        <v>0</v>
      </c>
      <c r="AI68" s="111">
        <f t="shared" si="9"/>
        <v>0</v>
      </c>
      <c r="AJ68" s="111">
        <f t="shared" si="9"/>
        <v>0</v>
      </c>
      <c r="AK68" s="111">
        <f t="shared" si="9"/>
        <v>0</v>
      </c>
      <c r="AL68" s="111">
        <f t="shared" si="9"/>
        <v>0</v>
      </c>
      <c r="AM68" s="111">
        <f t="shared" si="9"/>
        <v>0</v>
      </c>
      <c r="AN68" s="111">
        <f t="shared" si="9"/>
        <v>0</v>
      </c>
      <c r="AO68" s="111">
        <f t="shared" si="9"/>
        <v>0</v>
      </c>
      <c r="AP68" s="111">
        <f t="shared" si="9"/>
        <v>0</v>
      </c>
      <c r="AQ68" s="111">
        <f t="shared" si="9"/>
        <v>0</v>
      </c>
      <c r="AR68" s="111">
        <f t="shared" si="9"/>
        <v>0</v>
      </c>
      <c r="AS68" s="111">
        <f t="shared" si="9"/>
        <v>0</v>
      </c>
      <c r="AT68" s="111">
        <f t="shared" si="9"/>
        <v>0</v>
      </c>
      <c r="AU68" s="111">
        <f t="shared" si="9"/>
        <v>0</v>
      </c>
      <c r="AV68" s="111">
        <f t="shared" si="9"/>
        <v>0</v>
      </c>
      <c r="AW68" s="111">
        <f t="shared" si="9"/>
        <v>0</v>
      </c>
      <c r="AX68" s="111">
        <f t="shared" si="9"/>
        <v>0</v>
      </c>
      <c r="AY68" s="111">
        <f t="shared" si="9"/>
        <v>0</v>
      </c>
      <c r="AZ68" s="111">
        <f t="shared" si="9"/>
        <v>0</v>
      </c>
      <c r="BA68" s="111">
        <f t="shared" si="9"/>
        <v>0</v>
      </c>
      <c r="BB68" s="111">
        <f t="shared" si="9"/>
        <v>0</v>
      </c>
      <c r="BC68" s="111">
        <f t="shared" si="9"/>
        <v>0</v>
      </c>
      <c r="BD68" s="111">
        <f t="shared" si="9"/>
        <v>0</v>
      </c>
      <c r="BE68" s="111">
        <f t="shared" si="9"/>
        <v>0</v>
      </c>
      <c r="BF68" s="111">
        <f t="shared" si="9"/>
        <v>0</v>
      </c>
      <c r="BG68" s="111">
        <f t="shared" si="9"/>
        <v>0</v>
      </c>
      <c r="BH68" s="111">
        <f t="shared" si="9"/>
        <v>0</v>
      </c>
      <c r="BI68" s="111">
        <f t="shared" si="9"/>
        <v>0</v>
      </c>
      <c r="BJ68" s="111">
        <f t="shared" si="9"/>
        <v>0</v>
      </c>
      <c r="BK68" s="111">
        <f t="shared" si="8"/>
        <v>0</v>
      </c>
    </row>
    <row r="69" spans="3:63">
      <c r="C69" s="51" t="str">
        <v>Llamadas en tránsito Local</v>
      </c>
      <c r="G69" s="51" t="str">
        <v>Minutos</v>
      </c>
      <c r="N69" s="111">
        <f t="shared" si="9"/>
        <v>0</v>
      </c>
      <c r="O69" s="111">
        <f t="shared" si="9"/>
        <v>0</v>
      </c>
      <c r="P69" s="111">
        <f t="shared" si="9"/>
        <v>3243330764.0750089</v>
      </c>
      <c r="Q69" s="111">
        <f t="shared" si="9"/>
        <v>9296297436.4695625</v>
      </c>
      <c r="R69" s="111">
        <f t="shared" si="9"/>
        <v>16237599675.073929</v>
      </c>
      <c r="S69" s="111">
        <f t="shared" si="9"/>
        <v>19200033876.539108</v>
      </c>
      <c r="T69" s="111">
        <f t="shared" si="9"/>
        <v>24637981110.29591</v>
      </c>
      <c r="U69" s="111">
        <f t="shared" si="9"/>
        <v>25196739370.98724</v>
      </c>
      <c r="V69" s="111">
        <f t="shared" si="9"/>
        <v>26228618921.797558</v>
      </c>
      <c r="W69" s="111">
        <f t="shared" si="9"/>
        <v>27306797869.890068</v>
      </c>
      <c r="X69" s="111">
        <f t="shared" si="9"/>
        <v>28313155507.814636</v>
      </c>
      <c r="Y69" s="111">
        <f t="shared" si="9"/>
        <v>29314822345.920326</v>
      </c>
      <c r="Z69" s="111">
        <f t="shared" si="9"/>
        <v>30204203439.58403</v>
      </c>
      <c r="AA69" s="111">
        <f t="shared" si="9"/>
        <v>31030551466.350121</v>
      </c>
      <c r="AB69" s="111">
        <f t="shared" si="9"/>
        <v>31703598990.002823</v>
      </c>
      <c r="AC69" s="111">
        <f t="shared" si="9"/>
        <v>32368516989.801556</v>
      </c>
      <c r="AD69" s="111">
        <f t="shared" si="9"/>
        <v>33024716506.665184</v>
      </c>
      <c r="AE69" s="111">
        <f t="shared" si="9"/>
        <v>33399744668.533268</v>
      </c>
      <c r="AF69" s="111">
        <f t="shared" si="9"/>
        <v>33656397266.065762</v>
      </c>
      <c r="AG69" s="111">
        <f t="shared" si="9"/>
        <v>33906649455.309967</v>
      </c>
      <c r="AH69" s="111">
        <f t="shared" si="9"/>
        <v>34150613037.181484</v>
      </c>
      <c r="AI69" s="111">
        <f t="shared" si="9"/>
        <v>34386595472.532944</v>
      </c>
      <c r="AJ69" s="111">
        <f t="shared" si="9"/>
        <v>34612694200.567291</v>
      </c>
      <c r="AK69" s="111">
        <f t="shared" si="9"/>
        <v>34828648394.736832</v>
      </c>
      <c r="AL69" s="111">
        <f t="shared" si="9"/>
        <v>35035334297.922867</v>
      </c>
      <c r="AM69" s="111">
        <f t="shared" si="9"/>
        <v>35234694636.364578</v>
      </c>
      <c r="AN69" s="111">
        <f t="shared" si="9"/>
        <v>35427372822.807594</v>
      </c>
      <c r="AO69" s="111">
        <f t="shared" si="9"/>
        <v>35610875872.667717</v>
      </c>
      <c r="AP69" s="111">
        <f t="shared" si="9"/>
        <v>35783703606.261475</v>
      </c>
      <c r="AQ69" s="111">
        <f t="shared" si="9"/>
        <v>35946455439.216225</v>
      </c>
      <c r="AR69" s="111">
        <f t="shared" si="9"/>
        <v>36099549025.368401</v>
      </c>
      <c r="AS69" s="111">
        <f t="shared" si="9"/>
        <v>36242712276.369225</v>
      </c>
      <c r="AT69" s="111">
        <f t="shared" si="9"/>
        <v>36375476098.261024</v>
      </c>
      <c r="AU69" s="111">
        <f t="shared" si="9"/>
        <v>36497894167.268005</v>
      </c>
      <c r="AV69" s="111">
        <f t="shared" si="9"/>
        <v>36610426903.655548</v>
      </c>
      <c r="AW69" s="111">
        <f t="shared" si="9"/>
        <v>36713366349.284332</v>
      </c>
      <c r="AX69" s="111">
        <f t="shared" si="9"/>
        <v>36806433978.609367</v>
      </c>
      <c r="AY69" s="111">
        <f t="shared" si="9"/>
        <v>36889194845.879555</v>
      </c>
      <c r="AZ69" s="111">
        <f t="shared" si="9"/>
        <v>36961656425.421097</v>
      </c>
      <c r="BA69" s="111">
        <f t="shared" si="9"/>
        <v>37024212143.082634</v>
      </c>
      <c r="BB69" s="111">
        <f t="shared" si="9"/>
        <v>37077174630.592476</v>
      </c>
      <c r="BC69" s="111">
        <f t="shared" si="9"/>
        <v>37120392075.059914</v>
      </c>
      <c r="BD69" s="111">
        <f t="shared" si="9"/>
        <v>37153534617.195541</v>
      </c>
      <c r="BE69" s="111">
        <f t="shared" si="9"/>
        <v>37176607693.905769</v>
      </c>
      <c r="BF69" s="111">
        <f t="shared" si="9"/>
        <v>37189957648.71608</v>
      </c>
      <c r="BG69" s="111">
        <f t="shared" si="9"/>
        <v>37195249670.128883</v>
      </c>
      <c r="BH69" s="111">
        <f t="shared" si="9"/>
        <v>37197256144.517868</v>
      </c>
      <c r="BI69" s="111">
        <f t="shared" si="9"/>
        <v>37199301688.816803</v>
      </c>
      <c r="BJ69" s="111">
        <f t="shared" si="9"/>
        <v>37201386326.889587</v>
      </c>
      <c r="BK69" s="111">
        <f t="shared" si="8"/>
        <v>37203510084.724388</v>
      </c>
    </row>
    <row r="70" spans="3:63">
      <c r="C70" s="51" t="str">
        <v>Llamadas en tránsito Larga Distancia</v>
      </c>
      <c r="G70" s="51" t="str">
        <v>Minutos</v>
      </c>
      <c r="N70" s="111">
        <f t="shared" si="9"/>
        <v>0</v>
      </c>
      <c r="O70" s="111">
        <f t="shared" si="9"/>
        <v>0</v>
      </c>
      <c r="P70" s="111">
        <f t="shared" si="9"/>
        <v>360370084.89722317</v>
      </c>
      <c r="Q70" s="111">
        <f t="shared" si="9"/>
        <v>1032921937.3855066</v>
      </c>
      <c r="R70" s="111">
        <f t="shared" si="9"/>
        <v>1804177741.6748805</v>
      </c>
      <c r="S70" s="111">
        <f t="shared" si="9"/>
        <v>2133337097.393234</v>
      </c>
      <c r="T70" s="111">
        <f t="shared" si="9"/>
        <v>2737553456.6995449</v>
      </c>
      <c r="U70" s="111">
        <f t="shared" si="9"/>
        <v>2799637707.8874702</v>
      </c>
      <c r="V70" s="111">
        <f t="shared" si="9"/>
        <v>2914290991.3108392</v>
      </c>
      <c r="W70" s="111">
        <f t="shared" si="9"/>
        <v>3034088652.2100067</v>
      </c>
      <c r="X70" s="111">
        <f t="shared" si="9"/>
        <v>3145906167.5349588</v>
      </c>
      <c r="Y70" s="111">
        <f t="shared" si="9"/>
        <v>3257202482.8800354</v>
      </c>
      <c r="Z70" s="111">
        <f t="shared" si="9"/>
        <v>3356022604.3982248</v>
      </c>
      <c r="AA70" s="111">
        <f t="shared" si="9"/>
        <v>3447839051.8166795</v>
      </c>
      <c r="AB70" s="111">
        <f t="shared" si="9"/>
        <v>3522622110.0003128</v>
      </c>
      <c r="AC70" s="111">
        <f t="shared" si="9"/>
        <v>3596501887.7557273</v>
      </c>
      <c r="AD70" s="111">
        <f t="shared" si="9"/>
        <v>3669412945.1850195</v>
      </c>
      <c r="AE70" s="111">
        <f t="shared" si="9"/>
        <v>3711082740.9481397</v>
      </c>
      <c r="AF70" s="111">
        <f t="shared" si="9"/>
        <v>3739599696.229528</v>
      </c>
      <c r="AG70" s="111">
        <f t="shared" si="9"/>
        <v>3767405495.0344396</v>
      </c>
      <c r="AH70" s="111">
        <f t="shared" si="9"/>
        <v>3794512559.686831</v>
      </c>
      <c r="AI70" s="111">
        <f t="shared" si="9"/>
        <v>3820732830.2814369</v>
      </c>
      <c r="AJ70" s="111">
        <f t="shared" si="9"/>
        <v>3845854911.1741424</v>
      </c>
      <c r="AK70" s="111">
        <f t="shared" si="9"/>
        <v>3869849821.6374249</v>
      </c>
      <c r="AL70" s="111">
        <f t="shared" si="9"/>
        <v>3892814921.9914289</v>
      </c>
      <c r="AM70" s="111">
        <f t="shared" si="9"/>
        <v>3914966070.7071748</v>
      </c>
      <c r="AN70" s="111">
        <f t="shared" si="9"/>
        <v>3936374758.0897317</v>
      </c>
      <c r="AO70" s="111">
        <f t="shared" si="9"/>
        <v>3956763985.8519673</v>
      </c>
      <c r="AP70" s="111">
        <f t="shared" si="9"/>
        <v>3975967067.3623848</v>
      </c>
      <c r="AQ70" s="111">
        <f t="shared" si="9"/>
        <v>3994050604.357357</v>
      </c>
      <c r="AR70" s="111">
        <f t="shared" si="9"/>
        <v>4011061002.8187103</v>
      </c>
      <c r="AS70" s="111">
        <f t="shared" si="9"/>
        <v>4026968030.7076902</v>
      </c>
      <c r="AT70" s="111">
        <f t="shared" si="9"/>
        <v>4041719566.4734459</v>
      </c>
      <c r="AU70" s="111">
        <f t="shared" si="9"/>
        <v>4055321574.1408887</v>
      </c>
      <c r="AV70" s="111">
        <f t="shared" si="9"/>
        <v>4067825211.517282</v>
      </c>
      <c r="AW70" s="111">
        <f t="shared" si="9"/>
        <v>4079262927.6982579</v>
      </c>
      <c r="AX70" s="111">
        <f t="shared" si="9"/>
        <v>4089603775.4010396</v>
      </c>
      <c r="AY70" s="111">
        <f t="shared" si="9"/>
        <v>4098799427.3199492</v>
      </c>
      <c r="AZ70" s="111">
        <f t="shared" si="9"/>
        <v>4106850713.9356766</v>
      </c>
      <c r="BA70" s="111">
        <f t="shared" si="9"/>
        <v>4113801349.2314024</v>
      </c>
      <c r="BB70" s="111">
        <f t="shared" si="9"/>
        <v>4119686070.0658293</v>
      </c>
      <c r="BC70" s="111">
        <f t="shared" si="9"/>
        <v>4124488008.3399892</v>
      </c>
      <c r="BD70" s="111">
        <f t="shared" si="9"/>
        <v>4128170513.0217261</v>
      </c>
      <c r="BE70" s="111">
        <f t="shared" si="9"/>
        <v>4130734188.2117515</v>
      </c>
      <c r="BF70" s="111">
        <f t="shared" si="9"/>
        <v>4132217516.5240078</v>
      </c>
      <c r="BG70" s="111">
        <f t="shared" si="9"/>
        <v>4132805518.9032078</v>
      </c>
      <c r="BH70" s="111">
        <f t="shared" si="9"/>
        <v>4133028460.5019841</v>
      </c>
      <c r="BI70" s="111">
        <f t="shared" si="9"/>
        <v>4133255743.2018661</v>
      </c>
      <c r="BJ70" s="111">
        <f t="shared" si="9"/>
        <v>4133487369.6543975</v>
      </c>
      <c r="BK70" s="111">
        <f t="shared" si="8"/>
        <v>4133723342.7471533</v>
      </c>
    </row>
    <row r="71" spans="3:63">
      <c r="C71" s="51" t="str">
        <v>Fixed Service17</v>
      </c>
      <c r="G71" s="51" t="str">
        <v>Fixed Unit17</v>
      </c>
      <c r="N71" s="111">
        <f t="shared" si="9"/>
        <v>0</v>
      </c>
      <c r="O71" s="111">
        <f t="shared" si="9"/>
        <v>0</v>
      </c>
      <c r="P71" s="111">
        <f t="shared" si="9"/>
        <v>0</v>
      </c>
      <c r="Q71" s="111">
        <f t="shared" si="9"/>
        <v>0</v>
      </c>
      <c r="R71" s="111">
        <f t="shared" si="9"/>
        <v>0</v>
      </c>
      <c r="S71" s="111">
        <f t="shared" si="9"/>
        <v>0</v>
      </c>
      <c r="T71" s="111">
        <f t="shared" si="9"/>
        <v>0</v>
      </c>
      <c r="U71" s="111">
        <f t="shared" si="9"/>
        <v>0</v>
      </c>
      <c r="V71" s="111">
        <f t="shared" si="9"/>
        <v>0</v>
      </c>
      <c r="W71" s="111">
        <f t="shared" si="9"/>
        <v>0</v>
      </c>
      <c r="X71" s="111">
        <f t="shared" si="9"/>
        <v>0</v>
      </c>
      <c r="Y71" s="111">
        <f t="shared" si="9"/>
        <v>0</v>
      </c>
      <c r="Z71" s="111">
        <f t="shared" si="9"/>
        <v>0</v>
      </c>
      <c r="AA71" s="111">
        <f t="shared" si="9"/>
        <v>0</v>
      </c>
      <c r="AB71" s="111">
        <f t="shared" si="9"/>
        <v>0</v>
      </c>
      <c r="AC71" s="111">
        <f t="shared" si="9"/>
        <v>0</v>
      </c>
      <c r="AD71" s="111">
        <f t="shared" si="9"/>
        <v>0</v>
      </c>
      <c r="AE71" s="111">
        <f t="shared" si="9"/>
        <v>0</v>
      </c>
      <c r="AF71" s="111">
        <f t="shared" si="9"/>
        <v>0</v>
      </c>
      <c r="AG71" s="111">
        <f t="shared" si="9"/>
        <v>0</v>
      </c>
      <c r="AH71" s="111">
        <f t="shared" si="9"/>
        <v>0</v>
      </c>
      <c r="AI71" s="111">
        <f t="shared" si="9"/>
        <v>0</v>
      </c>
      <c r="AJ71" s="111">
        <f t="shared" si="9"/>
        <v>0</v>
      </c>
      <c r="AK71" s="111">
        <f t="shared" si="9"/>
        <v>0</v>
      </c>
      <c r="AL71" s="111">
        <f t="shared" si="9"/>
        <v>0</v>
      </c>
      <c r="AM71" s="111">
        <f t="shared" si="9"/>
        <v>0</v>
      </c>
      <c r="AN71" s="111">
        <f t="shared" si="9"/>
        <v>0</v>
      </c>
      <c r="AO71" s="111">
        <f t="shared" si="9"/>
        <v>0</v>
      </c>
      <c r="AP71" s="111">
        <f t="shared" si="9"/>
        <v>0</v>
      </c>
      <c r="AQ71" s="111">
        <f t="shared" si="9"/>
        <v>0</v>
      </c>
      <c r="AR71" s="111">
        <f t="shared" si="9"/>
        <v>0</v>
      </c>
      <c r="AS71" s="111">
        <f t="shared" si="9"/>
        <v>0</v>
      </c>
      <c r="AT71" s="111">
        <f t="shared" si="9"/>
        <v>0</v>
      </c>
      <c r="AU71" s="111">
        <f t="shared" si="9"/>
        <v>0</v>
      </c>
      <c r="AV71" s="111">
        <f t="shared" si="9"/>
        <v>0</v>
      </c>
      <c r="AW71" s="111">
        <f t="shared" si="9"/>
        <v>0</v>
      </c>
      <c r="AX71" s="111">
        <f t="shared" si="9"/>
        <v>0</v>
      </c>
      <c r="AY71" s="111">
        <f t="shared" si="9"/>
        <v>0</v>
      </c>
      <c r="AZ71" s="111">
        <f t="shared" si="9"/>
        <v>0</v>
      </c>
      <c r="BA71" s="111">
        <f t="shared" si="9"/>
        <v>0</v>
      </c>
      <c r="BB71" s="111">
        <f t="shared" si="9"/>
        <v>0</v>
      </c>
      <c r="BC71" s="111">
        <f t="shared" si="9"/>
        <v>0</v>
      </c>
      <c r="BD71" s="111">
        <f t="shared" si="9"/>
        <v>0</v>
      </c>
      <c r="BE71" s="111">
        <f t="shared" si="9"/>
        <v>0</v>
      </c>
      <c r="BF71" s="111">
        <f t="shared" si="9"/>
        <v>0</v>
      </c>
      <c r="BG71" s="111">
        <f t="shared" si="9"/>
        <v>0</v>
      </c>
      <c r="BH71" s="111">
        <f t="shared" si="9"/>
        <v>0</v>
      </c>
      <c r="BI71" s="111">
        <f t="shared" si="9"/>
        <v>0</v>
      </c>
      <c r="BJ71" s="111">
        <f t="shared" si="9"/>
        <v>0</v>
      </c>
      <c r="BK71" s="111">
        <f t="shared" si="8"/>
        <v>0</v>
      </c>
    </row>
    <row r="72" spans="3:63">
      <c r="C72" s="51" t="str">
        <v>SMS on-net</v>
      </c>
      <c r="G72" s="51" t="str">
        <v>SMS</v>
      </c>
      <c r="N72" s="111">
        <f t="shared" si="9"/>
        <v>0</v>
      </c>
      <c r="O72" s="111">
        <f t="shared" si="9"/>
        <v>0</v>
      </c>
      <c r="P72" s="111">
        <f t="shared" si="9"/>
        <v>17168290.656827588</v>
      </c>
      <c r="Q72" s="111">
        <f t="shared" si="9"/>
        <v>52496751.135855645</v>
      </c>
      <c r="R72" s="111">
        <f t="shared" si="9"/>
        <v>91164099.657319874</v>
      </c>
      <c r="S72" s="111">
        <f t="shared" si="9"/>
        <v>145905713.36484143</v>
      </c>
      <c r="T72" s="111">
        <f t="shared" si="9"/>
        <v>240676987.31042558</v>
      </c>
      <c r="U72" s="111">
        <f t="shared" si="9"/>
        <v>256570394.66463184</v>
      </c>
      <c r="V72" s="111">
        <f t="shared" si="9"/>
        <v>272492800.40475798</v>
      </c>
      <c r="W72" s="111">
        <f t="shared" si="9"/>
        <v>287887770.66034377</v>
      </c>
      <c r="X72" s="111">
        <f t="shared" si="9"/>
        <v>301325848.97499305</v>
      </c>
      <c r="Y72" s="111">
        <f t="shared" si="9"/>
        <v>314222310.76844627</v>
      </c>
      <c r="Z72" s="111">
        <f t="shared" si="9"/>
        <v>326635132.95069146</v>
      </c>
      <c r="AA72" s="111">
        <f t="shared" si="9"/>
        <v>338613408.62737119</v>
      </c>
      <c r="AB72" s="111">
        <f t="shared" si="9"/>
        <v>350201009.26794386</v>
      </c>
      <c r="AC72" s="111">
        <f t="shared" si="9"/>
        <v>361438243.38609344</v>
      </c>
      <c r="AD72" s="111">
        <f t="shared" si="9"/>
        <v>372359478.15336853</v>
      </c>
      <c r="AE72" s="111">
        <f t="shared" si="9"/>
        <v>376858092.33624256</v>
      </c>
      <c r="AF72" s="111">
        <f t="shared" si="9"/>
        <v>378750555.51853776</v>
      </c>
      <c r="AG72" s="111">
        <f t="shared" si="9"/>
        <v>380560573.17843568</v>
      </c>
      <c r="AH72" s="111">
        <f t="shared" si="9"/>
        <v>382283909.74224615</v>
      </c>
      <c r="AI72" s="111">
        <f t="shared" si="9"/>
        <v>383917237.14417845</v>
      </c>
      <c r="AJ72" s="111">
        <f t="shared" si="9"/>
        <v>385457118.61075187</v>
      </c>
      <c r="AK72" s="111">
        <f t="shared" si="9"/>
        <v>386899824.26034462</v>
      </c>
      <c r="AL72" s="111">
        <f t="shared" si="9"/>
        <v>388241521.14033967</v>
      </c>
      <c r="AM72" s="111">
        <f t="shared" si="9"/>
        <v>389478651.69093454</v>
      </c>
      <c r="AN72" s="111">
        <f t="shared" si="9"/>
        <v>390608876.68369418</v>
      </c>
      <c r="AO72" s="111">
        <f t="shared" si="9"/>
        <v>391631651.77492744</v>
      </c>
      <c r="AP72" s="111">
        <f t="shared" si="9"/>
        <v>392547234.64212137</v>
      </c>
      <c r="AQ72" s="111">
        <f t="shared" si="9"/>
        <v>393355087.38352197</v>
      </c>
      <c r="AR72" s="111">
        <f t="shared" si="9"/>
        <v>394053787.13625693</v>
      </c>
      <c r="AS72" s="111">
        <f t="shared" si="9"/>
        <v>394642895.84859824</v>
      </c>
      <c r="AT72" s="111">
        <f t="shared" si="9"/>
        <v>395124333.21782309</v>
      </c>
      <c r="AU72" s="111">
        <f t="shared" si="9"/>
        <v>395501163.19029838</v>
      </c>
      <c r="AV72" s="111">
        <f t="shared" si="9"/>
        <v>395775492.27947891</v>
      </c>
      <c r="AW72" s="111">
        <f t="shared" si="9"/>
        <v>395948062.11338133</v>
      </c>
      <c r="AX72" s="111">
        <f t="shared" si="9"/>
        <v>396019732.69061846</v>
      </c>
      <c r="AY72" s="111">
        <f t="shared" si="9"/>
        <v>395992740.16863024</v>
      </c>
      <c r="AZ72" s="111">
        <f t="shared" si="9"/>
        <v>395870063.94335836</v>
      </c>
      <c r="BA72" s="111">
        <f t="shared" si="9"/>
        <v>395654080.28437674</v>
      </c>
      <c r="BB72" s="111">
        <f t="shared" si="9"/>
        <v>395346156.49285007</v>
      </c>
      <c r="BC72" s="111">
        <f t="shared" si="9"/>
        <v>394947319.25251472</v>
      </c>
      <c r="BD72" s="111">
        <f t="shared" si="9"/>
        <v>394458972.10043192</v>
      </c>
      <c r="BE72" s="111">
        <f t="shared" si="9"/>
        <v>393882781.08260244</v>
      </c>
      <c r="BF72" s="111">
        <f t="shared" si="9"/>
        <v>393220191.60867912</v>
      </c>
      <c r="BG72" s="111">
        <f t="shared" si="9"/>
        <v>392680421.6931296</v>
      </c>
      <c r="BH72" s="111">
        <f t="shared" si="9"/>
        <v>392306539.02555633</v>
      </c>
      <c r="BI72" s="111">
        <f t="shared" si="9"/>
        <v>391933012.3427518</v>
      </c>
      <c r="BJ72" s="111">
        <f t="shared" si="9"/>
        <v>391559841.30577248</v>
      </c>
      <c r="BK72" s="111">
        <f t="shared" si="8"/>
        <v>391187025.57599723</v>
      </c>
    </row>
    <row r="73" spans="3:63">
      <c r="C73" s="51" t="str">
        <v>SMS salientes</v>
      </c>
      <c r="G73" s="51" t="str">
        <v>SMS</v>
      </c>
      <c r="N73" s="111">
        <f t="shared" si="9"/>
        <v>0</v>
      </c>
      <c r="O73" s="111">
        <f t="shared" si="9"/>
        <v>0</v>
      </c>
      <c r="P73" s="111">
        <f t="shared" si="9"/>
        <v>7799164.4871724145</v>
      </c>
      <c r="Q73" s="111">
        <f t="shared" si="9"/>
        <v>27136583.835971501</v>
      </c>
      <c r="R73" s="111">
        <f t="shared" ref="R73:BJ73" si="10">R31*R$48</f>
        <v>62083078.619680151</v>
      </c>
      <c r="S73" s="111">
        <f t="shared" si="10"/>
        <v>105943308.92715861</v>
      </c>
      <c r="T73" s="111">
        <f t="shared" si="10"/>
        <v>178279249.85957444</v>
      </c>
      <c r="U73" s="111">
        <f t="shared" si="10"/>
        <v>190052144.19602352</v>
      </c>
      <c r="V73" s="111">
        <f t="shared" si="10"/>
        <v>201846518.81833923</v>
      </c>
      <c r="W73" s="111">
        <f t="shared" si="10"/>
        <v>213250200.48914349</v>
      </c>
      <c r="X73" s="111">
        <f t="shared" si="10"/>
        <v>223204332.57406887</v>
      </c>
      <c r="Y73" s="111">
        <f t="shared" si="10"/>
        <v>232757267.2358861</v>
      </c>
      <c r="Z73" s="111">
        <f t="shared" si="10"/>
        <v>241951950.33384544</v>
      </c>
      <c r="AA73" s="111">
        <f t="shared" si="10"/>
        <v>250824747.13138601</v>
      </c>
      <c r="AB73" s="111">
        <f t="shared" si="10"/>
        <v>259408155.01329172</v>
      </c>
      <c r="AC73" s="111">
        <f t="shared" si="10"/>
        <v>267732032.13784695</v>
      </c>
      <c r="AD73" s="111">
        <f t="shared" si="10"/>
        <v>275821835.66916186</v>
      </c>
      <c r="AE73" s="111">
        <f t="shared" si="10"/>
        <v>279154142.47129071</v>
      </c>
      <c r="AF73" s="111">
        <f t="shared" si="10"/>
        <v>280555967.05076867</v>
      </c>
      <c r="AG73" s="111">
        <f t="shared" si="10"/>
        <v>281896720.87291521</v>
      </c>
      <c r="AH73" s="111">
        <f t="shared" si="10"/>
        <v>283173266.47573787</v>
      </c>
      <c r="AI73" s="111">
        <f t="shared" si="10"/>
        <v>284383138.62531734</v>
      </c>
      <c r="AJ73" s="111">
        <f t="shared" si="10"/>
        <v>285523791.56351984</v>
      </c>
      <c r="AK73" s="111">
        <f t="shared" si="10"/>
        <v>286592462.41507</v>
      </c>
      <c r="AL73" s="111">
        <f t="shared" si="10"/>
        <v>287586311.95580709</v>
      </c>
      <c r="AM73" s="111">
        <f t="shared" si="10"/>
        <v>288502704.95624775</v>
      </c>
      <c r="AN73" s="111">
        <f t="shared" si="10"/>
        <v>289339908.65458822</v>
      </c>
      <c r="AO73" s="111">
        <f t="shared" si="10"/>
        <v>290097519.83327955</v>
      </c>
      <c r="AP73" s="111">
        <f t="shared" si="10"/>
        <v>290775729.36453432</v>
      </c>
      <c r="AQ73" s="111">
        <f t="shared" si="10"/>
        <v>291374138.80260879</v>
      </c>
      <c r="AR73" s="111">
        <f t="shared" si="10"/>
        <v>291891694.17500508</v>
      </c>
      <c r="AS73" s="111">
        <f t="shared" si="10"/>
        <v>292328070.99896163</v>
      </c>
      <c r="AT73" s="111">
        <f t="shared" si="10"/>
        <v>292684691.27246147</v>
      </c>
      <c r="AU73" s="111">
        <f t="shared" si="10"/>
        <v>292963824.58540618</v>
      </c>
      <c r="AV73" s="111">
        <f t="shared" si="10"/>
        <v>293167031.31813246</v>
      </c>
      <c r="AW73" s="111">
        <f t="shared" si="10"/>
        <v>293294860.82472688</v>
      </c>
      <c r="AX73" s="111">
        <f t="shared" si="10"/>
        <v>293347950.14119875</v>
      </c>
      <c r="AY73" s="111">
        <f t="shared" si="10"/>
        <v>293327955.68046677</v>
      </c>
      <c r="AZ73" s="111">
        <f t="shared" si="10"/>
        <v>293237084.40248764</v>
      </c>
      <c r="BA73" s="111">
        <f t="shared" si="10"/>
        <v>293077096.50694567</v>
      </c>
      <c r="BB73" s="111">
        <f t="shared" si="10"/>
        <v>292849004.80951846</v>
      </c>
      <c r="BC73" s="111">
        <f t="shared" si="10"/>
        <v>292553569.81667751</v>
      </c>
      <c r="BD73" s="111">
        <f t="shared" si="10"/>
        <v>292191831.18550503</v>
      </c>
      <c r="BE73" s="111">
        <f t="shared" si="10"/>
        <v>291765023.02414995</v>
      </c>
      <c r="BF73" s="111">
        <f t="shared" si="10"/>
        <v>291274216.0064289</v>
      </c>
      <c r="BG73" s="111">
        <f t="shared" si="10"/>
        <v>290874386.43935519</v>
      </c>
      <c r="BH73" s="111">
        <f t="shared" si="10"/>
        <v>290597436.31522685</v>
      </c>
      <c r="BI73" s="111">
        <f t="shared" si="10"/>
        <v>290320749.88351977</v>
      </c>
      <c r="BJ73" s="111">
        <f t="shared" si="10"/>
        <v>290044326.89316469</v>
      </c>
      <c r="BK73" s="111">
        <f t="shared" ref="BK73:BK78" si="11">BK31*BK$48</f>
        <v>289768167.09333122</v>
      </c>
    </row>
    <row r="74" spans="3:63">
      <c r="C74" s="51" t="str">
        <v>SMS entrantes</v>
      </c>
      <c r="G74" s="51" t="str">
        <v>SMS</v>
      </c>
      <c r="N74" s="111">
        <f t="shared" ref="N74:BJ79" si="12">N32*N$48</f>
        <v>0</v>
      </c>
      <c r="O74" s="111">
        <f t="shared" si="12"/>
        <v>0</v>
      </c>
      <c r="P74" s="111">
        <f t="shared" si="12"/>
        <v>7799164.4871724145</v>
      </c>
      <c r="Q74" s="111">
        <f t="shared" si="12"/>
        <v>27136583.835971501</v>
      </c>
      <c r="R74" s="111">
        <f t="shared" si="12"/>
        <v>62083078.619680151</v>
      </c>
      <c r="S74" s="111">
        <f t="shared" si="12"/>
        <v>105943308.92715861</v>
      </c>
      <c r="T74" s="111">
        <f t="shared" si="12"/>
        <v>178279249.85957444</v>
      </c>
      <c r="U74" s="111">
        <f t="shared" si="12"/>
        <v>190052144.19602352</v>
      </c>
      <c r="V74" s="111">
        <f t="shared" si="12"/>
        <v>201846518.81833923</v>
      </c>
      <c r="W74" s="111">
        <f t="shared" si="12"/>
        <v>213250200.48914349</v>
      </c>
      <c r="X74" s="111">
        <f t="shared" si="12"/>
        <v>223204332.57406887</v>
      </c>
      <c r="Y74" s="111">
        <f t="shared" si="12"/>
        <v>232757267.2358861</v>
      </c>
      <c r="Z74" s="111">
        <f t="shared" si="12"/>
        <v>241951950.33384544</v>
      </c>
      <c r="AA74" s="111">
        <f t="shared" si="12"/>
        <v>250824747.13138601</v>
      </c>
      <c r="AB74" s="111">
        <f t="shared" si="12"/>
        <v>259408155.01329172</v>
      </c>
      <c r="AC74" s="111">
        <f t="shared" si="12"/>
        <v>267732032.13784695</v>
      </c>
      <c r="AD74" s="111">
        <f t="shared" si="12"/>
        <v>275821835.66916186</v>
      </c>
      <c r="AE74" s="111">
        <f t="shared" si="12"/>
        <v>279154142.47129071</v>
      </c>
      <c r="AF74" s="111">
        <f t="shared" si="12"/>
        <v>280555967.05076867</v>
      </c>
      <c r="AG74" s="111">
        <f t="shared" si="12"/>
        <v>281896720.87291521</v>
      </c>
      <c r="AH74" s="111">
        <f t="shared" si="12"/>
        <v>283173266.47573787</v>
      </c>
      <c r="AI74" s="111">
        <f t="shared" si="12"/>
        <v>284383138.62531734</v>
      </c>
      <c r="AJ74" s="111">
        <f t="shared" si="12"/>
        <v>285523791.56351984</v>
      </c>
      <c r="AK74" s="111">
        <f t="shared" si="12"/>
        <v>286592462.41507</v>
      </c>
      <c r="AL74" s="111">
        <f t="shared" si="12"/>
        <v>287586311.95580709</v>
      </c>
      <c r="AM74" s="111">
        <f t="shared" si="12"/>
        <v>288502704.95624775</v>
      </c>
      <c r="AN74" s="111">
        <f t="shared" si="12"/>
        <v>289339908.65458822</v>
      </c>
      <c r="AO74" s="111">
        <f t="shared" si="12"/>
        <v>290097519.83327955</v>
      </c>
      <c r="AP74" s="111">
        <f t="shared" si="12"/>
        <v>290775729.36453432</v>
      </c>
      <c r="AQ74" s="111">
        <f t="shared" si="12"/>
        <v>291374138.80260879</v>
      </c>
      <c r="AR74" s="111">
        <f t="shared" si="12"/>
        <v>291891694.17500508</v>
      </c>
      <c r="AS74" s="111">
        <f t="shared" si="12"/>
        <v>292328070.99896163</v>
      </c>
      <c r="AT74" s="111">
        <f t="shared" si="12"/>
        <v>292684691.27246147</v>
      </c>
      <c r="AU74" s="111">
        <f t="shared" si="12"/>
        <v>292963824.58540618</v>
      </c>
      <c r="AV74" s="111">
        <f t="shared" si="12"/>
        <v>293167031.31813246</v>
      </c>
      <c r="AW74" s="111">
        <f t="shared" si="12"/>
        <v>293294860.82472688</v>
      </c>
      <c r="AX74" s="111">
        <f t="shared" si="12"/>
        <v>293347950.14119875</v>
      </c>
      <c r="AY74" s="111">
        <f t="shared" si="12"/>
        <v>293327955.68046677</v>
      </c>
      <c r="AZ74" s="111">
        <f t="shared" si="12"/>
        <v>293237084.40248764</v>
      </c>
      <c r="BA74" s="111">
        <f t="shared" si="12"/>
        <v>293077096.50694567</v>
      </c>
      <c r="BB74" s="111">
        <f t="shared" si="12"/>
        <v>292849004.80951846</v>
      </c>
      <c r="BC74" s="111">
        <f t="shared" si="12"/>
        <v>292553569.81667751</v>
      </c>
      <c r="BD74" s="111">
        <f t="shared" si="12"/>
        <v>292191831.18550503</v>
      </c>
      <c r="BE74" s="111">
        <f t="shared" si="12"/>
        <v>291765023.02414995</v>
      </c>
      <c r="BF74" s="111">
        <f t="shared" si="12"/>
        <v>291274216.0064289</v>
      </c>
      <c r="BG74" s="111">
        <f t="shared" si="12"/>
        <v>290874386.43935519</v>
      </c>
      <c r="BH74" s="111">
        <f t="shared" si="12"/>
        <v>290597436.31522685</v>
      </c>
      <c r="BI74" s="111">
        <f t="shared" si="12"/>
        <v>290320749.88351977</v>
      </c>
      <c r="BJ74" s="111">
        <f t="shared" si="12"/>
        <v>290044326.89316469</v>
      </c>
      <c r="BK74" s="111">
        <f t="shared" si="11"/>
        <v>289768167.09333122</v>
      </c>
    </row>
    <row r="75" spans="3:63">
      <c r="C75" s="51" t="str">
        <v>Fixed Service21</v>
      </c>
      <c r="G75" s="51" t="str">
        <v>Fixed Unit21</v>
      </c>
      <c r="N75" s="111">
        <f t="shared" si="12"/>
        <v>0</v>
      </c>
      <c r="O75" s="111">
        <f t="shared" si="12"/>
        <v>0</v>
      </c>
      <c r="P75" s="111">
        <f t="shared" si="12"/>
        <v>0</v>
      </c>
      <c r="Q75" s="111">
        <f t="shared" si="12"/>
        <v>0</v>
      </c>
      <c r="R75" s="111">
        <f t="shared" si="12"/>
        <v>0</v>
      </c>
      <c r="S75" s="111">
        <f t="shared" si="12"/>
        <v>0</v>
      </c>
      <c r="T75" s="111">
        <f t="shared" si="12"/>
        <v>0</v>
      </c>
      <c r="U75" s="111">
        <f t="shared" si="12"/>
        <v>0</v>
      </c>
      <c r="V75" s="111">
        <f t="shared" si="12"/>
        <v>0</v>
      </c>
      <c r="W75" s="111">
        <f t="shared" si="12"/>
        <v>0</v>
      </c>
      <c r="X75" s="111">
        <f t="shared" si="12"/>
        <v>0</v>
      </c>
      <c r="Y75" s="111">
        <f t="shared" si="12"/>
        <v>0</v>
      </c>
      <c r="Z75" s="111">
        <f t="shared" si="12"/>
        <v>0</v>
      </c>
      <c r="AA75" s="111">
        <f t="shared" si="12"/>
        <v>0</v>
      </c>
      <c r="AB75" s="111">
        <f t="shared" si="12"/>
        <v>0</v>
      </c>
      <c r="AC75" s="111">
        <f t="shared" si="12"/>
        <v>0</v>
      </c>
      <c r="AD75" s="111">
        <f t="shared" si="12"/>
        <v>0</v>
      </c>
      <c r="AE75" s="111">
        <f t="shared" si="12"/>
        <v>0</v>
      </c>
      <c r="AF75" s="111">
        <f t="shared" si="12"/>
        <v>0</v>
      </c>
      <c r="AG75" s="111">
        <f t="shared" si="12"/>
        <v>0</v>
      </c>
      <c r="AH75" s="111">
        <f t="shared" si="12"/>
        <v>0</v>
      </c>
      <c r="AI75" s="111">
        <f t="shared" si="12"/>
        <v>0</v>
      </c>
      <c r="AJ75" s="111">
        <f t="shared" si="12"/>
        <v>0</v>
      </c>
      <c r="AK75" s="111">
        <f t="shared" si="12"/>
        <v>0</v>
      </c>
      <c r="AL75" s="111">
        <f t="shared" si="12"/>
        <v>0</v>
      </c>
      <c r="AM75" s="111">
        <f t="shared" si="12"/>
        <v>0</v>
      </c>
      <c r="AN75" s="111">
        <f t="shared" si="12"/>
        <v>0</v>
      </c>
      <c r="AO75" s="111">
        <f t="shared" si="12"/>
        <v>0</v>
      </c>
      <c r="AP75" s="111">
        <f t="shared" si="12"/>
        <v>0</v>
      </c>
      <c r="AQ75" s="111">
        <f t="shared" si="12"/>
        <v>0</v>
      </c>
      <c r="AR75" s="111">
        <f t="shared" si="12"/>
        <v>0</v>
      </c>
      <c r="AS75" s="111">
        <f t="shared" si="12"/>
        <v>0</v>
      </c>
      <c r="AT75" s="111">
        <f t="shared" si="12"/>
        <v>0</v>
      </c>
      <c r="AU75" s="111">
        <f t="shared" si="12"/>
        <v>0</v>
      </c>
      <c r="AV75" s="111">
        <f t="shared" si="12"/>
        <v>0</v>
      </c>
      <c r="AW75" s="111">
        <f t="shared" si="12"/>
        <v>0</v>
      </c>
      <c r="AX75" s="111">
        <f t="shared" si="12"/>
        <v>0</v>
      </c>
      <c r="AY75" s="111">
        <f t="shared" si="12"/>
        <v>0</v>
      </c>
      <c r="AZ75" s="111">
        <f t="shared" si="12"/>
        <v>0</v>
      </c>
      <c r="BA75" s="111">
        <f t="shared" si="12"/>
        <v>0</v>
      </c>
      <c r="BB75" s="111">
        <f t="shared" si="12"/>
        <v>0</v>
      </c>
      <c r="BC75" s="111">
        <f t="shared" si="12"/>
        <v>0</v>
      </c>
      <c r="BD75" s="111">
        <f t="shared" si="12"/>
        <v>0</v>
      </c>
      <c r="BE75" s="111">
        <f t="shared" si="12"/>
        <v>0</v>
      </c>
      <c r="BF75" s="111">
        <f t="shared" si="12"/>
        <v>0</v>
      </c>
      <c r="BG75" s="111">
        <f t="shared" si="12"/>
        <v>0</v>
      </c>
      <c r="BH75" s="111">
        <f t="shared" si="12"/>
        <v>0</v>
      </c>
      <c r="BI75" s="111">
        <f t="shared" si="12"/>
        <v>0</v>
      </c>
      <c r="BJ75" s="111">
        <f t="shared" si="12"/>
        <v>0</v>
      </c>
      <c r="BK75" s="111">
        <f t="shared" si="11"/>
        <v>0</v>
      </c>
    </row>
    <row r="76" spans="3:63">
      <c r="C76" s="51" t="str">
        <v>Enlaces dedicados</v>
      </c>
      <c r="G76" s="51" t="str">
        <v>Mbps</v>
      </c>
      <c r="N76" s="111">
        <f t="shared" si="12"/>
        <v>0</v>
      </c>
      <c r="O76" s="111">
        <f t="shared" si="12"/>
        <v>0</v>
      </c>
      <c r="P76" s="111">
        <f t="shared" si="12"/>
        <v>15553.980000000003</v>
      </c>
      <c r="Q76" s="111">
        <f t="shared" ca="1" si="12"/>
        <v>36748.879999999997</v>
      </c>
      <c r="R76" s="111">
        <f t="shared" ca="1" si="12"/>
        <v>61053.669180000012</v>
      </c>
      <c r="S76" s="111">
        <f t="shared" ca="1" si="12"/>
        <v>90159.286777560003</v>
      </c>
      <c r="T76" s="111">
        <f t="shared" ca="1" si="12"/>
        <v>126168.39805616393</v>
      </c>
      <c r="U76" s="111">
        <f t="shared" ca="1" si="12"/>
        <v>137174.44595699132</v>
      </c>
      <c r="V76" s="111">
        <f t="shared" ca="1" si="12"/>
        <v>149161.74322397361</v>
      </c>
      <c r="W76" s="111">
        <f t="shared" ca="1" si="12"/>
        <v>162933.73637906765</v>
      </c>
      <c r="X76" s="111">
        <f t="shared" ca="1" si="12"/>
        <v>174645.64311063406</v>
      </c>
      <c r="Y76" s="111">
        <f t="shared" ca="1" si="12"/>
        <v>182919.89942665445</v>
      </c>
      <c r="Z76" s="111">
        <f t="shared" ca="1" si="12"/>
        <v>189861.97518317535</v>
      </c>
      <c r="AA76" s="111">
        <f t="shared" ca="1" si="12"/>
        <v>196428.49287071085</v>
      </c>
      <c r="AB76" s="111">
        <f t="shared" ca="1" si="12"/>
        <v>202731.31391721289</v>
      </c>
      <c r="AC76" s="111">
        <f t="shared" ca="1" si="12"/>
        <v>209103.91710953784</v>
      </c>
      <c r="AD76" s="111">
        <f t="shared" ca="1" si="12"/>
        <v>216012.01594955329</v>
      </c>
      <c r="AE76" s="111">
        <f t="shared" ca="1" si="12"/>
        <v>216337.00515906719</v>
      </c>
      <c r="AF76" s="111">
        <f t="shared" ca="1" si="12"/>
        <v>216501.66635855424</v>
      </c>
      <c r="AG76" s="111">
        <f t="shared" ca="1" si="12"/>
        <v>216627.32885289963</v>
      </c>
      <c r="AH76" s="111">
        <f t="shared" ca="1" si="12"/>
        <v>216770.32410508578</v>
      </c>
      <c r="AI76" s="111">
        <f t="shared" ca="1" si="12"/>
        <v>216904.65297835151</v>
      </c>
      <c r="AJ76" s="111">
        <f t="shared" ca="1" si="12"/>
        <v>217025.98228323672</v>
      </c>
      <c r="AK76" s="111">
        <f t="shared" ca="1" si="12"/>
        <v>217142.97839866171</v>
      </c>
      <c r="AL76" s="111">
        <f t="shared" ca="1" si="12"/>
        <v>217242.64175624598</v>
      </c>
      <c r="AM76" s="111">
        <f t="shared" ca="1" si="12"/>
        <v>217333.63873490988</v>
      </c>
      <c r="AN76" s="111">
        <f t="shared" ca="1" si="12"/>
        <v>217433.30209249415</v>
      </c>
      <c r="AO76" s="111">
        <f t="shared" ca="1" si="12"/>
        <v>217541.6318289988</v>
      </c>
      <c r="AP76" s="111">
        <f t="shared" ca="1" si="12"/>
        <v>217615.29604982195</v>
      </c>
      <c r="AQ76" s="111">
        <f t="shared" ca="1" si="12"/>
        <v>217684.62708118494</v>
      </c>
      <c r="AR76" s="111">
        <f t="shared" ca="1" si="12"/>
        <v>217745.29173362753</v>
      </c>
      <c r="AS76" s="111">
        <f t="shared" ca="1" si="12"/>
        <v>217784.29043876918</v>
      </c>
      <c r="AT76" s="111">
        <f t="shared" ca="1" si="12"/>
        <v>217823.28914391086</v>
      </c>
      <c r="AU76" s="111">
        <f t="shared" ca="1" si="12"/>
        <v>217849.28828067199</v>
      </c>
      <c r="AV76" s="111">
        <f t="shared" ca="1" si="12"/>
        <v>217875.28741743308</v>
      </c>
      <c r="AW76" s="111">
        <f t="shared" ca="1" si="12"/>
        <v>217883.95379635345</v>
      </c>
      <c r="AX76" s="111">
        <f t="shared" ca="1" si="12"/>
        <v>217888.28698581364</v>
      </c>
      <c r="AY76" s="111">
        <f t="shared" ca="1" si="12"/>
        <v>217888.28698581364</v>
      </c>
      <c r="AZ76" s="111">
        <f t="shared" ca="1" si="12"/>
        <v>217883.95379635345</v>
      </c>
      <c r="BA76" s="111">
        <f t="shared" ca="1" si="12"/>
        <v>217870.95422797292</v>
      </c>
      <c r="BB76" s="111">
        <f t="shared" ca="1" si="12"/>
        <v>217836.28871229143</v>
      </c>
      <c r="BC76" s="111">
        <f t="shared" ca="1" si="12"/>
        <v>217818.95595445068</v>
      </c>
      <c r="BD76" s="111">
        <f t="shared" ca="1" si="12"/>
        <v>217775.62405984884</v>
      </c>
      <c r="BE76" s="111">
        <f t="shared" ca="1" si="12"/>
        <v>217719.29259686641</v>
      </c>
      <c r="BF76" s="111">
        <f t="shared" ca="1" si="12"/>
        <v>217662.961133884</v>
      </c>
      <c r="BG76" s="111">
        <f t="shared" ca="1" si="12"/>
        <v>217632.6288076627</v>
      </c>
      <c r="BH76" s="111">
        <f t="shared" ca="1" si="12"/>
        <v>217593.63010252104</v>
      </c>
      <c r="BI76" s="111">
        <f t="shared" ca="1" si="12"/>
        <v>217576.29734468029</v>
      </c>
      <c r="BJ76" s="111">
        <f t="shared" ca="1" si="12"/>
        <v>217541.6318289988</v>
      </c>
      <c r="BK76" s="111">
        <f t="shared" ca="1" si="11"/>
        <v>217519.96588169786</v>
      </c>
    </row>
    <row r="77" spans="3:63">
      <c r="C77" s="51" t="str">
        <v>xDSL propio (líneas)</v>
      </c>
      <c r="G77" s="51" t="str">
        <v># lineas</v>
      </c>
      <c r="N77" s="111">
        <f t="shared" si="12"/>
        <v>0</v>
      </c>
      <c r="O77" s="111">
        <f t="shared" si="12"/>
        <v>0</v>
      </c>
      <c r="P77" s="111">
        <f t="shared" si="12"/>
        <v>604859.85</v>
      </c>
      <c r="Q77" s="111">
        <f t="shared" si="12"/>
        <v>1724588.2000000002</v>
      </c>
      <c r="R77" s="111">
        <f t="shared" si="12"/>
        <v>3192393.6000000006</v>
      </c>
      <c r="S77" s="111">
        <f t="shared" si="12"/>
        <v>4831227.2</v>
      </c>
      <c r="T77" s="111">
        <f t="shared" si="12"/>
        <v>6568724.462741483</v>
      </c>
      <c r="U77" s="111">
        <f t="shared" si="12"/>
        <v>7102105.9286502525</v>
      </c>
      <c r="V77" s="111">
        <f t="shared" si="12"/>
        <v>7601552.5527556958</v>
      </c>
      <c r="W77" s="111">
        <f t="shared" si="12"/>
        <v>8069807.020553722</v>
      </c>
      <c r="X77" s="111">
        <f t="shared" si="12"/>
        <v>8509729.4008166771</v>
      </c>
      <c r="Y77" s="111">
        <f t="shared" si="12"/>
        <v>8923931.547431197</v>
      </c>
      <c r="Z77" s="111">
        <f t="shared" si="12"/>
        <v>9315014.3910008855</v>
      </c>
      <c r="AA77" s="111">
        <f t="shared" si="12"/>
        <v>9685814.6039720997</v>
      </c>
      <c r="AB77" s="111">
        <f t="shared" si="12"/>
        <v>10038525.401601559</v>
      </c>
      <c r="AC77" s="111">
        <f t="shared" si="12"/>
        <v>10373777.178848131</v>
      </c>
      <c r="AD77" s="111">
        <f t="shared" si="12"/>
        <v>10620156.341688916</v>
      </c>
      <c r="AE77" s="111">
        <f t="shared" si="12"/>
        <v>10784658.718196727</v>
      </c>
      <c r="AF77" s="111">
        <f t="shared" si="12"/>
        <v>10946270.332704034</v>
      </c>
      <c r="AG77" s="111">
        <f t="shared" si="12"/>
        <v>11105431.546798786</v>
      </c>
      <c r="AH77" s="111">
        <f t="shared" si="12"/>
        <v>11260749.993885495</v>
      </c>
      <c r="AI77" s="111">
        <f t="shared" si="12"/>
        <v>11410602.438186638</v>
      </c>
      <c r="AJ77" s="111">
        <f t="shared" si="12"/>
        <v>11554950.634706398</v>
      </c>
      <c r="AK77" s="111">
        <f t="shared" si="12"/>
        <v>11694852.228593186</v>
      </c>
      <c r="AL77" s="111">
        <f t="shared" si="12"/>
        <v>11832381.544467401</v>
      </c>
      <c r="AM77" s="111">
        <f t="shared" si="12"/>
        <v>11968290.189777225</v>
      </c>
      <c r="AN77" s="111">
        <f t="shared" si="12"/>
        <v>12100191.661237255</v>
      </c>
      <c r="AO77" s="111">
        <f t="shared" si="12"/>
        <v>12226621.688550526</v>
      </c>
      <c r="AP77" s="111">
        <f t="shared" si="12"/>
        <v>12348192.735786142</v>
      </c>
      <c r="AQ77" s="111">
        <f t="shared" si="12"/>
        <v>12465380.144711157</v>
      </c>
      <c r="AR77" s="111">
        <f t="shared" si="12"/>
        <v>12577941.386083839</v>
      </c>
      <c r="AS77" s="111">
        <f t="shared" si="12"/>
        <v>12685332.401518643</v>
      </c>
      <c r="AT77" s="111">
        <f t="shared" si="12"/>
        <v>12787465.11869798</v>
      </c>
      <c r="AU77" s="111">
        <f t="shared" si="12"/>
        <v>12884691.826892212</v>
      </c>
      <c r="AV77" s="111">
        <f t="shared" si="12"/>
        <v>12977263.372852325</v>
      </c>
      <c r="AW77" s="111">
        <f t="shared" si="12"/>
        <v>13064867.966581978</v>
      </c>
      <c r="AX77" s="111">
        <f t="shared" si="12"/>
        <v>13146976.940974426</v>
      </c>
      <c r="AY77" s="111">
        <f t="shared" si="12"/>
        <v>13223458.926023731</v>
      </c>
      <c r="AZ77" s="111">
        <f t="shared" si="12"/>
        <v>13294587.466730427</v>
      </c>
      <c r="BA77" s="111">
        <f t="shared" si="12"/>
        <v>13360603.926330276</v>
      </c>
      <c r="BB77" s="111">
        <f t="shared" si="12"/>
        <v>13421311.172080638</v>
      </c>
      <c r="BC77" s="111">
        <f t="shared" si="12"/>
        <v>13476320.068922505</v>
      </c>
      <c r="BD77" s="111">
        <f t="shared" si="12"/>
        <v>13525557.158479769</v>
      </c>
      <c r="BE77" s="111">
        <f t="shared" si="12"/>
        <v>13569293.031871177</v>
      </c>
      <c r="BF77" s="111">
        <f t="shared" si="12"/>
        <v>13599468.333566699</v>
      </c>
      <c r="BG77" s="111">
        <f t="shared" si="12"/>
        <v>13618751.409552516</v>
      </c>
      <c r="BH77" s="111">
        <f t="shared" si="12"/>
        <v>13638061.827564534</v>
      </c>
      <c r="BI77" s="111">
        <f t="shared" si="12"/>
        <v>13657399.626371793</v>
      </c>
      <c r="BJ77" s="111">
        <f t="shared" si="12"/>
        <v>13676764.844798312</v>
      </c>
      <c r="BK77" s="111">
        <f t="shared" si="11"/>
        <v>13686454.313772824</v>
      </c>
    </row>
    <row r="78" spans="3:63">
      <c r="C78" s="51" t="str">
        <v>xDSL propio (contendido)</v>
      </c>
      <c r="G78" s="51" t="str">
        <v>Mbps</v>
      </c>
      <c r="N78" s="111">
        <f t="shared" si="12"/>
        <v>0</v>
      </c>
      <c r="O78" s="111">
        <f t="shared" si="12"/>
        <v>0</v>
      </c>
      <c r="P78" s="111">
        <f t="shared" si="12"/>
        <v>20539.228499999997</v>
      </c>
      <c r="Q78" s="111">
        <f t="shared" si="12"/>
        <v>70307.290666666653</v>
      </c>
      <c r="R78" s="111">
        <f t="shared" si="12"/>
        <v>140837.89099999997</v>
      </c>
      <c r="S78" s="111">
        <f t="shared" si="12"/>
        <v>231393.32000000004</v>
      </c>
      <c r="T78" s="111">
        <f t="shared" si="12"/>
        <v>320954.98499999999</v>
      </c>
      <c r="U78" s="111">
        <f t="shared" si="12"/>
        <v>356036.00840362388</v>
      </c>
      <c r="V78" s="111">
        <f t="shared" si="12"/>
        <v>390524.43426141143</v>
      </c>
      <c r="W78" s="111">
        <f t="shared" si="12"/>
        <v>424481.57195664651</v>
      </c>
      <c r="X78" s="111">
        <f t="shared" si="12"/>
        <v>458000.69829641585</v>
      </c>
      <c r="Y78" s="111">
        <f t="shared" si="12"/>
        <v>491173.03266822576</v>
      </c>
      <c r="Z78" s="111">
        <f t="shared" si="12"/>
        <v>524082.73344015749</v>
      </c>
      <c r="AA78" s="111">
        <f t="shared" si="12"/>
        <v>556838.01142976875</v>
      </c>
      <c r="AB78" s="111">
        <f t="shared" si="12"/>
        <v>589569.73376768676</v>
      </c>
      <c r="AC78" s="111">
        <f t="shared" si="12"/>
        <v>622329.51650975249</v>
      </c>
      <c r="AD78" s="111">
        <f t="shared" si="12"/>
        <v>655072.69567910477</v>
      </c>
      <c r="AE78" s="111">
        <f t="shared" si="12"/>
        <v>665410.2589599489</v>
      </c>
      <c r="AF78" s="111">
        <f t="shared" si="12"/>
        <v>675526.49854107248</v>
      </c>
      <c r="AG78" s="111">
        <f t="shared" si="12"/>
        <v>685504.6319016054</v>
      </c>
      <c r="AH78" s="111">
        <f t="shared" si="12"/>
        <v>695316.19499090419</v>
      </c>
      <c r="AI78" s="111">
        <f t="shared" si="12"/>
        <v>704816.52857434226</v>
      </c>
      <c r="AJ78" s="111">
        <f t="shared" si="12"/>
        <v>713948.4629203222</v>
      </c>
      <c r="AK78" s="111">
        <f t="shared" si="12"/>
        <v>722764.41247591958</v>
      </c>
      <c r="AL78" s="111">
        <f t="shared" si="12"/>
        <v>731343.46767455165</v>
      </c>
      <c r="AM78" s="111">
        <f t="shared" si="12"/>
        <v>739864.45427682891</v>
      </c>
      <c r="AN78" s="111">
        <f t="shared" si="12"/>
        <v>748241.99946124724</v>
      </c>
      <c r="AO78" s="111">
        <f t="shared" si="12"/>
        <v>756264.74436211423</v>
      </c>
      <c r="AP78" s="111">
        <f t="shared" si="12"/>
        <v>763961.98423834261</v>
      </c>
      <c r="AQ78" s="111">
        <f t="shared" si="12"/>
        <v>771380.57603985386</v>
      </c>
      <c r="AR78" s="111">
        <f t="shared" si="12"/>
        <v>778532.76559081289</v>
      </c>
      <c r="AS78" s="111">
        <f t="shared" si="12"/>
        <v>785376.15160423412</v>
      </c>
      <c r="AT78" s="111">
        <f t="shared" si="12"/>
        <v>791885.4885452179</v>
      </c>
      <c r="AU78" s="111">
        <f t="shared" si="12"/>
        <v>798075.07126296649</v>
      </c>
      <c r="AV78" s="111">
        <f t="shared" si="12"/>
        <v>803974.40765106713</v>
      </c>
      <c r="AW78" s="111">
        <f t="shared" si="12"/>
        <v>809585.17945648439</v>
      </c>
      <c r="AX78" s="111">
        <f t="shared" si="12"/>
        <v>814866.93776514695</v>
      </c>
      <c r="AY78" s="111">
        <f t="shared" si="12"/>
        <v>819794.39838130481</v>
      </c>
      <c r="AZ78" s="111">
        <f t="shared" si="12"/>
        <v>824376.51129168004</v>
      </c>
      <c r="BA78" s="111">
        <f t="shared" si="12"/>
        <v>828638.33839213569</v>
      </c>
      <c r="BB78" s="111">
        <f t="shared" si="12"/>
        <v>832584.82827144256</v>
      </c>
      <c r="BC78" s="111">
        <f t="shared" si="12"/>
        <v>836186.52136207593</v>
      </c>
      <c r="BD78" s="111">
        <f t="shared" si="12"/>
        <v>839424.49317807332</v>
      </c>
      <c r="BE78" s="111">
        <f t="shared" si="12"/>
        <v>842308.53457963909</v>
      </c>
      <c r="BF78" s="111">
        <f t="shared" si="12"/>
        <v>844862.49931108102</v>
      </c>
      <c r="BG78" s="111">
        <f t="shared" si="12"/>
        <v>846060.45406726596</v>
      </c>
      <c r="BH78" s="111">
        <f t="shared" si="12"/>
        <v>847260.10743783973</v>
      </c>
      <c r="BI78" s="111">
        <f t="shared" si="12"/>
        <v>848461.46183131635</v>
      </c>
      <c r="BJ78" s="111">
        <f t="shared" si="12"/>
        <v>849664.5196596249</v>
      </c>
      <c r="BK78" s="111">
        <f t="shared" si="11"/>
        <v>850869.28333811462</v>
      </c>
    </row>
    <row r="79" spans="3:63">
      <c r="C79" s="51" t="str">
        <v>xDSL ajeno (líneas)</v>
      </c>
      <c r="G79" s="51" t="str">
        <v># lineas</v>
      </c>
      <c r="N79" s="111">
        <f t="shared" si="12"/>
        <v>0</v>
      </c>
      <c r="O79" s="111">
        <f t="shared" si="12"/>
        <v>0</v>
      </c>
      <c r="P79" s="111">
        <f t="shared" si="12"/>
        <v>0</v>
      </c>
      <c r="Q79" s="111">
        <f t="shared" si="12"/>
        <v>0</v>
      </c>
      <c r="R79" s="111">
        <f t="shared" ref="R79:BJ79" si="13">R37*R$48</f>
        <v>0</v>
      </c>
      <c r="S79" s="111">
        <f t="shared" si="13"/>
        <v>0</v>
      </c>
      <c r="T79" s="111">
        <f t="shared" si="13"/>
        <v>0</v>
      </c>
      <c r="U79" s="111">
        <f t="shared" si="13"/>
        <v>0</v>
      </c>
      <c r="V79" s="111">
        <f t="shared" si="13"/>
        <v>0</v>
      </c>
      <c r="W79" s="111">
        <f t="shared" si="13"/>
        <v>0</v>
      </c>
      <c r="X79" s="111">
        <f t="shared" si="13"/>
        <v>0</v>
      </c>
      <c r="Y79" s="111">
        <f t="shared" si="13"/>
        <v>0</v>
      </c>
      <c r="Z79" s="111">
        <f t="shared" si="13"/>
        <v>0</v>
      </c>
      <c r="AA79" s="111">
        <f t="shared" si="13"/>
        <v>0</v>
      </c>
      <c r="AB79" s="111">
        <f t="shared" si="13"/>
        <v>0</v>
      </c>
      <c r="AC79" s="111">
        <f t="shared" si="13"/>
        <v>0</v>
      </c>
      <c r="AD79" s="111">
        <f t="shared" si="13"/>
        <v>0</v>
      </c>
      <c r="AE79" s="111">
        <f t="shared" si="13"/>
        <v>0</v>
      </c>
      <c r="AF79" s="111">
        <f t="shared" si="13"/>
        <v>0</v>
      </c>
      <c r="AG79" s="111">
        <f t="shared" si="13"/>
        <v>0</v>
      </c>
      <c r="AH79" s="111">
        <f t="shared" si="13"/>
        <v>0</v>
      </c>
      <c r="AI79" s="111">
        <f t="shared" si="13"/>
        <v>0</v>
      </c>
      <c r="AJ79" s="111">
        <f t="shared" si="13"/>
        <v>0</v>
      </c>
      <c r="AK79" s="111">
        <f t="shared" si="13"/>
        <v>0</v>
      </c>
      <c r="AL79" s="111">
        <f t="shared" si="13"/>
        <v>0</v>
      </c>
      <c r="AM79" s="111">
        <f t="shared" si="13"/>
        <v>0</v>
      </c>
      <c r="AN79" s="111">
        <f t="shared" si="13"/>
        <v>0</v>
      </c>
      <c r="AO79" s="111">
        <f t="shared" si="13"/>
        <v>0</v>
      </c>
      <c r="AP79" s="111">
        <f t="shared" si="13"/>
        <v>0</v>
      </c>
      <c r="AQ79" s="111">
        <f t="shared" si="13"/>
        <v>0</v>
      </c>
      <c r="AR79" s="111">
        <f t="shared" si="13"/>
        <v>0</v>
      </c>
      <c r="AS79" s="111">
        <f t="shared" si="13"/>
        <v>0</v>
      </c>
      <c r="AT79" s="111">
        <f t="shared" si="13"/>
        <v>0</v>
      </c>
      <c r="AU79" s="111">
        <f t="shared" si="13"/>
        <v>0</v>
      </c>
      <c r="AV79" s="111">
        <f t="shared" si="13"/>
        <v>0</v>
      </c>
      <c r="AW79" s="111">
        <f t="shared" si="13"/>
        <v>0</v>
      </c>
      <c r="AX79" s="111">
        <f t="shared" si="13"/>
        <v>0</v>
      </c>
      <c r="AY79" s="111">
        <f t="shared" si="13"/>
        <v>0</v>
      </c>
      <c r="AZ79" s="111">
        <f t="shared" si="13"/>
        <v>0</v>
      </c>
      <c r="BA79" s="111">
        <f t="shared" si="13"/>
        <v>0</v>
      </c>
      <c r="BB79" s="111">
        <f t="shared" si="13"/>
        <v>0</v>
      </c>
      <c r="BC79" s="111">
        <f t="shared" si="13"/>
        <v>0</v>
      </c>
      <c r="BD79" s="111">
        <f t="shared" si="13"/>
        <v>0</v>
      </c>
      <c r="BE79" s="111">
        <f t="shared" si="13"/>
        <v>0</v>
      </c>
      <c r="BF79" s="111">
        <f t="shared" si="13"/>
        <v>0</v>
      </c>
      <c r="BG79" s="111">
        <f t="shared" si="13"/>
        <v>0</v>
      </c>
      <c r="BH79" s="111">
        <f t="shared" si="13"/>
        <v>0</v>
      </c>
      <c r="BI79" s="111">
        <f t="shared" si="13"/>
        <v>0</v>
      </c>
      <c r="BJ79" s="111">
        <f t="shared" si="13"/>
        <v>0</v>
      </c>
      <c r="BK79" s="111">
        <f t="shared" ref="BK79:BK84" si="14">BK37*BK$48</f>
        <v>0</v>
      </c>
    </row>
    <row r="80" spans="3:63">
      <c r="C80" s="51" t="str">
        <v>xDSL ajeno (bitstream)</v>
      </c>
      <c r="G80" s="51" t="str">
        <v>Mbps</v>
      </c>
      <c r="N80" s="111">
        <f t="shared" ref="N80:BJ84" si="15">N38*N$48</f>
        <v>0</v>
      </c>
      <c r="O80" s="111">
        <f t="shared" si="15"/>
        <v>0</v>
      </c>
      <c r="P80" s="111">
        <f t="shared" si="15"/>
        <v>0</v>
      </c>
      <c r="Q80" s="111">
        <f t="shared" si="15"/>
        <v>0</v>
      </c>
      <c r="R80" s="111">
        <f t="shared" si="15"/>
        <v>0</v>
      </c>
      <c r="S80" s="111">
        <f t="shared" si="15"/>
        <v>0</v>
      </c>
      <c r="T80" s="111">
        <f t="shared" si="15"/>
        <v>0</v>
      </c>
      <c r="U80" s="111">
        <f t="shared" si="15"/>
        <v>0</v>
      </c>
      <c r="V80" s="111">
        <f t="shared" si="15"/>
        <v>0</v>
      </c>
      <c r="W80" s="111">
        <f t="shared" si="15"/>
        <v>0</v>
      </c>
      <c r="X80" s="111">
        <f t="shared" si="15"/>
        <v>0</v>
      </c>
      <c r="Y80" s="111">
        <f t="shared" si="15"/>
        <v>0</v>
      </c>
      <c r="Z80" s="111">
        <f t="shared" si="15"/>
        <v>0</v>
      </c>
      <c r="AA80" s="111">
        <f t="shared" si="15"/>
        <v>0</v>
      </c>
      <c r="AB80" s="111">
        <f t="shared" si="15"/>
        <v>0</v>
      </c>
      <c r="AC80" s="111">
        <f t="shared" si="15"/>
        <v>0</v>
      </c>
      <c r="AD80" s="111">
        <f t="shared" si="15"/>
        <v>0</v>
      </c>
      <c r="AE80" s="111">
        <f t="shared" si="15"/>
        <v>0</v>
      </c>
      <c r="AF80" s="111">
        <f t="shared" si="15"/>
        <v>0</v>
      </c>
      <c r="AG80" s="111">
        <f t="shared" si="15"/>
        <v>0</v>
      </c>
      <c r="AH80" s="111">
        <f t="shared" si="15"/>
        <v>0</v>
      </c>
      <c r="AI80" s="111">
        <f t="shared" si="15"/>
        <v>0</v>
      </c>
      <c r="AJ80" s="111">
        <f t="shared" si="15"/>
        <v>0</v>
      </c>
      <c r="AK80" s="111">
        <f t="shared" si="15"/>
        <v>0</v>
      </c>
      <c r="AL80" s="111">
        <f t="shared" si="15"/>
        <v>0</v>
      </c>
      <c r="AM80" s="111">
        <f t="shared" si="15"/>
        <v>0</v>
      </c>
      <c r="AN80" s="111">
        <f t="shared" si="15"/>
        <v>0</v>
      </c>
      <c r="AO80" s="111">
        <f t="shared" si="15"/>
        <v>0</v>
      </c>
      <c r="AP80" s="111">
        <f t="shared" si="15"/>
        <v>0</v>
      </c>
      <c r="AQ80" s="111">
        <f t="shared" si="15"/>
        <v>0</v>
      </c>
      <c r="AR80" s="111">
        <f t="shared" si="15"/>
        <v>0</v>
      </c>
      <c r="AS80" s="111">
        <f t="shared" si="15"/>
        <v>0</v>
      </c>
      <c r="AT80" s="111">
        <f t="shared" si="15"/>
        <v>0</v>
      </c>
      <c r="AU80" s="111">
        <f t="shared" si="15"/>
        <v>0</v>
      </c>
      <c r="AV80" s="111">
        <f t="shared" si="15"/>
        <v>0</v>
      </c>
      <c r="AW80" s="111">
        <f t="shared" si="15"/>
        <v>0</v>
      </c>
      <c r="AX80" s="111">
        <f t="shared" si="15"/>
        <v>0</v>
      </c>
      <c r="AY80" s="111">
        <f t="shared" si="15"/>
        <v>0</v>
      </c>
      <c r="AZ80" s="111">
        <f t="shared" si="15"/>
        <v>0</v>
      </c>
      <c r="BA80" s="111">
        <f t="shared" si="15"/>
        <v>0</v>
      </c>
      <c r="BB80" s="111">
        <f t="shared" si="15"/>
        <v>0</v>
      </c>
      <c r="BC80" s="111">
        <f t="shared" si="15"/>
        <v>0</v>
      </c>
      <c r="BD80" s="111">
        <f t="shared" si="15"/>
        <v>0</v>
      </c>
      <c r="BE80" s="111">
        <f t="shared" si="15"/>
        <v>0</v>
      </c>
      <c r="BF80" s="111">
        <f t="shared" si="15"/>
        <v>0</v>
      </c>
      <c r="BG80" s="111">
        <f t="shared" si="15"/>
        <v>0</v>
      </c>
      <c r="BH80" s="111">
        <f t="shared" si="15"/>
        <v>0</v>
      </c>
      <c r="BI80" s="111">
        <f t="shared" si="15"/>
        <v>0</v>
      </c>
      <c r="BJ80" s="111">
        <f t="shared" si="15"/>
        <v>0</v>
      </c>
      <c r="BK80" s="111">
        <f t="shared" si="14"/>
        <v>0</v>
      </c>
    </row>
    <row r="81" spans="1:70">
      <c r="C81" s="51" t="str">
        <v>Fixed Service27</v>
      </c>
      <c r="G81" s="51" t="str">
        <v>Fixed Unit27</v>
      </c>
      <c r="N81" s="111">
        <f t="shared" si="15"/>
        <v>0</v>
      </c>
      <c r="O81" s="111">
        <f t="shared" si="15"/>
        <v>0</v>
      </c>
      <c r="P81" s="111">
        <f t="shared" si="15"/>
        <v>0</v>
      </c>
      <c r="Q81" s="111">
        <f t="shared" si="15"/>
        <v>0</v>
      </c>
      <c r="R81" s="111">
        <f t="shared" si="15"/>
        <v>0</v>
      </c>
      <c r="S81" s="111">
        <f t="shared" si="15"/>
        <v>0</v>
      </c>
      <c r="T81" s="111">
        <f t="shared" si="15"/>
        <v>0</v>
      </c>
      <c r="U81" s="111">
        <f t="shared" si="15"/>
        <v>0</v>
      </c>
      <c r="V81" s="111">
        <f t="shared" si="15"/>
        <v>0</v>
      </c>
      <c r="W81" s="111">
        <f t="shared" si="15"/>
        <v>0</v>
      </c>
      <c r="X81" s="111">
        <f t="shared" si="15"/>
        <v>0</v>
      </c>
      <c r="Y81" s="111">
        <f t="shared" si="15"/>
        <v>0</v>
      </c>
      <c r="Z81" s="111">
        <f t="shared" si="15"/>
        <v>0</v>
      </c>
      <c r="AA81" s="111">
        <f t="shared" si="15"/>
        <v>0</v>
      </c>
      <c r="AB81" s="111">
        <f t="shared" si="15"/>
        <v>0</v>
      </c>
      <c r="AC81" s="111">
        <f t="shared" si="15"/>
        <v>0</v>
      </c>
      <c r="AD81" s="111">
        <f t="shared" si="15"/>
        <v>0</v>
      </c>
      <c r="AE81" s="111">
        <f t="shared" si="15"/>
        <v>0</v>
      </c>
      <c r="AF81" s="111">
        <f t="shared" si="15"/>
        <v>0</v>
      </c>
      <c r="AG81" s="111">
        <f t="shared" si="15"/>
        <v>0</v>
      </c>
      <c r="AH81" s="111">
        <f t="shared" si="15"/>
        <v>0</v>
      </c>
      <c r="AI81" s="111">
        <f t="shared" si="15"/>
        <v>0</v>
      </c>
      <c r="AJ81" s="111">
        <f t="shared" si="15"/>
        <v>0</v>
      </c>
      <c r="AK81" s="111">
        <f t="shared" si="15"/>
        <v>0</v>
      </c>
      <c r="AL81" s="111">
        <f t="shared" si="15"/>
        <v>0</v>
      </c>
      <c r="AM81" s="111">
        <f t="shared" si="15"/>
        <v>0</v>
      </c>
      <c r="AN81" s="111">
        <f t="shared" si="15"/>
        <v>0</v>
      </c>
      <c r="AO81" s="111">
        <f t="shared" si="15"/>
        <v>0</v>
      </c>
      <c r="AP81" s="111">
        <f t="shared" si="15"/>
        <v>0</v>
      </c>
      <c r="AQ81" s="111">
        <f t="shared" si="15"/>
        <v>0</v>
      </c>
      <c r="AR81" s="111">
        <f t="shared" si="15"/>
        <v>0</v>
      </c>
      <c r="AS81" s="111">
        <f t="shared" si="15"/>
        <v>0</v>
      </c>
      <c r="AT81" s="111">
        <f t="shared" si="15"/>
        <v>0</v>
      </c>
      <c r="AU81" s="111">
        <f t="shared" si="15"/>
        <v>0</v>
      </c>
      <c r="AV81" s="111">
        <f t="shared" si="15"/>
        <v>0</v>
      </c>
      <c r="AW81" s="111">
        <f t="shared" si="15"/>
        <v>0</v>
      </c>
      <c r="AX81" s="111">
        <f t="shared" si="15"/>
        <v>0</v>
      </c>
      <c r="AY81" s="111">
        <f t="shared" si="15"/>
        <v>0</v>
      </c>
      <c r="AZ81" s="111">
        <f t="shared" si="15"/>
        <v>0</v>
      </c>
      <c r="BA81" s="111">
        <f t="shared" si="15"/>
        <v>0</v>
      </c>
      <c r="BB81" s="111">
        <f t="shared" si="15"/>
        <v>0</v>
      </c>
      <c r="BC81" s="111">
        <f t="shared" si="15"/>
        <v>0</v>
      </c>
      <c r="BD81" s="111">
        <f t="shared" si="15"/>
        <v>0</v>
      </c>
      <c r="BE81" s="111">
        <f t="shared" si="15"/>
        <v>0</v>
      </c>
      <c r="BF81" s="111">
        <f t="shared" si="15"/>
        <v>0</v>
      </c>
      <c r="BG81" s="111">
        <f t="shared" si="15"/>
        <v>0</v>
      </c>
      <c r="BH81" s="111">
        <f t="shared" si="15"/>
        <v>0</v>
      </c>
      <c r="BI81" s="111">
        <f t="shared" si="15"/>
        <v>0</v>
      </c>
      <c r="BJ81" s="111">
        <f t="shared" si="15"/>
        <v>0</v>
      </c>
      <c r="BK81" s="111">
        <f t="shared" si="14"/>
        <v>0</v>
      </c>
    </row>
    <row r="82" spans="1:70">
      <c r="C82" s="51" t="str">
        <v>Fixed Service28</v>
      </c>
      <c r="G82" s="51" t="str">
        <v>Fixed Unit28</v>
      </c>
      <c r="N82" s="111">
        <f t="shared" si="15"/>
        <v>0</v>
      </c>
      <c r="O82" s="111">
        <f t="shared" si="15"/>
        <v>0</v>
      </c>
      <c r="P82" s="111">
        <f t="shared" si="15"/>
        <v>0</v>
      </c>
      <c r="Q82" s="111">
        <f t="shared" si="15"/>
        <v>0</v>
      </c>
      <c r="R82" s="111">
        <f t="shared" si="15"/>
        <v>0</v>
      </c>
      <c r="S82" s="111">
        <f t="shared" si="15"/>
        <v>0</v>
      </c>
      <c r="T82" s="111">
        <f t="shared" si="15"/>
        <v>0</v>
      </c>
      <c r="U82" s="111">
        <f t="shared" si="15"/>
        <v>0</v>
      </c>
      <c r="V82" s="111">
        <f t="shared" si="15"/>
        <v>0</v>
      </c>
      <c r="W82" s="111">
        <f t="shared" si="15"/>
        <v>0</v>
      </c>
      <c r="X82" s="111">
        <f t="shared" si="15"/>
        <v>0</v>
      </c>
      <c r="Y82" s="111">
        <f t="shared" si="15"/>
        <v>0</v>
      </c>
      <c r="Z82" s="111">
        <f t="shared" si="15"/>
        <v>0</v>
      </c>
      <c r="AA82" s="111">
        <f t="shared" si="15"/>
        <v>0</v>
      </c>
      <c r="AB82" s="111">
        <f t="shared" si="15"/>
        <v>0</v>
      </c>
      <c r="AC82" s="111">
        <f t="shared" si="15"/>
        <v>0</v>
      </c>
      <c r="AD82" s="111">
        <f t="shared" si="15"/>
        <v>0</v>
      </c>
      <c r="AE82" s="111">
        <f t="shared" si="15"/>
        <v>0</v>
      </c>
      <c r="AF82" s="111">
        <f t="shared" si="15"/>
        <v>0</v>
      </c>
      <c r="AG82" s="111">
        <f t="shared" si="15"/>
        <v>0</v>
      </c>
      <c r="AH82" s="111">
        <f t="shared" si="15"/>
        <v>0</v>
      </c>
      <c r="AI82" s="111">
        <f t="shared" si="15"/>
        <v>0</v>
      </c>
      <c r="AJ82" s="111">
        <f t="shared" si="15"/>
        <v>0</v>
      </c>
      <c r="AK82" s="111">
        <f t="shared" si="15"/>
        <v>0</v>
      </c>
      <c r="AL82" s="111">
        <f t="shared" si="15"/>
        <v>0</v>
      </c>
      <c r="AM82" s="111">
        <f t="shared" si="15"/>
        <v>0</v>
      </c>
      <c r="AN82" s="111">
        <f t="shared" si="15"/>
        <v>0</v>
      </c>
      <c r="AO82" s="111">
        <f t="shared" si="15"/>
        <v>0</v>
      </c>
      <c r="AP82" s="111">
        <f t="shared" si="15"/>
        <v>0</v>
      </c>
      <c r="AQ82" s="111">
        <f t="shared" si="15"/>
        <v>0</v>
      </c>
      <c r="AR82" s="111">
        <f t="shared" si="15"/>
        <v>0</v>
      </c>
      <c r="AS82" s="111">
        <f t="shared" si="15"/>
        <v>0</v>
      </c>
      <c r="AT82" s="111">
        <f t="shared" si="15"/>
        <v>0</v>
      </c>
      <c r="AU82" s="111">
        <f t="shared" si="15"/>
        <v>0</v>
      </c>
      <c r="AV82" s="111">
        <f t="shared" si="15"/>
        <v>0</v>
      </c>
      <c r="AW82" s="111">
        <f t="shared" si="15"/>
        <v>0</v>
      </c>
      <c r="AX82" s="111">
        <f t="shared" si="15"/>
        <v>0</v>
      </c>
      <c r="AY82" s="111">
        <f t="shared" si="15"/>
        <v>0</v>
      </c>
      <c r="AZ82" s="111">
        <f t="shared" si="15"/>
        <v>0</v>
      </c>
      <c r="BA82" s="111">
        <f t="shared" si="15"/>
        <v>0</v>
      </c>
      <c r="BB82" s="111">
        <f t="shared" si="15"/>
        <v>0</v>
      </c>
      <c r="BC82" s="111">
        <f t="shared" si="15"/>
        <v>0</v>
      </c>
      <c r="BD82" s="111">
        <f t="shared" si="15"/>
        <v>0</v>
      </c>
      <c r="BE82" s="111">
        <f t="shared" si="15"/>
        <v>0</v>
      </c>
      <c r="BF82" s="111">
        <f t="shared" si="15"/>
        <v>0</v>
      </c>
      <c r="BG82" s="111">
        <f t="shared" si="15"/>
        <v>0</v>
      </c>
      <c r="BH82" s="111">
        <f t="shared" si="15"/>
        <v>0</v>
      </c>
      <c r="BI82" s="111">
        <f t="shared" si="15"/>
        <v>0</v>
      </c>
      <c r="BJ82" s="111">
        <f t="shared" si="15"/>
        <v>0</v>
      </c>
      <c r="BK82" s="111">
        <f t="shared" si="14"/>
        <v>0</v>
      </c>
    </row>
    <row r="83" spans="1:70">
      <c r="C83" s="51" t="str">
        <v>Fixed Service29</v>
      </c>
      <c r="G83" s="51" t="str">
        <v>Fixed Unit29</v>
      </c>
      <c r="N83" s="111">
        <f t="shared" si="15"/>
        <v>0</v>
      </c>
      <c r="O83" s="111">
        <f t="shared" si="15"/>
        <v>0</v>
      </c>
      <c r="P83" s="111">
        <f t="shared" si="15"/>
        <v>0</v>
      </c>
      <c r="Q83" s="111">
        <f t="shared" si="15"/>
        <v>0</v>
      </c>
      <c r="R83" s="111">
        <f t="shared" si="15"/>
        <v>0</v>
      </c>
      <c r="S83" s="111">
        <f t="shared" si="15"/>
        <v>0</v>
      </c>
      <c r="T83" s="111">
        <f t="shared" si="15"/>
        <v>0</v>
      </c>
      <c r="U83" s="111">
        <f t="shared" si="15"/>
        <v>0</v>
      </c>
      <c r="V83" s="111">
        <f t="shared" si="15"/>
        <v>0</v>
      </c>
      <c r="W83" s="111">
        <f t="shared" si="15"/>
        <v>0</v>
      </c>
      <c r="X83" s="111">
        <f t="shared" si="15"/>
        <v>0</v>
      </c>
      <c r="Y83" s="111">
        <f t="shared" si="15"/>
        <v>0</v>
      </c>
      <c r="Z83" s="111">
        <f t="shared" si="15"/>
        <v>0</v>
      </c>
      <c r="AA83" s="111">
        <f t="shared" si="15"/>
        <v>0</v>
      </c>
      <c r="AB83" s="111">
        <f t="shared" si="15"/>
        <v>0</v>
      </c>
      <c r="AC83" s="111">
        <f t="shared" si="15"/>
        <v>0</v>
      </c>
      <c r="AD83" s="111">
        <f t="shared" si="15"/>
        <v>0</v>
      </c>
      <c r="AE83" s="111">
        <f t="shared" si="15"/>
        <v>0</v>
      </c>
      <c r="AF83" s="111">
        <f t="shared" si="15"/>
        <v>0</v>
      </c>
      <c r="AG83" s="111">
        <f t="shared" si="15"/>
        <v>0</v>
      </c>
      <c r="AH83" s="111">
        <f t="shared" si="15"/>
        <v>0</v>
      </c>
      <c r="AI83" s="111">
        <f t="shared" si="15"/>
        <v>0</v>
      </c>
      <c r="AJ83" s="111">
        <f t="shared" si="15"/>
        <v>0</v>
      </c>
      <c r="AK83" s="111">
        <f t="shared" si="15"/>
        <v>0</v>
      </c>
      <c r="AL83" s="111">
        <f t="shared" si="15"/>
        <v>0</v>
      </c>
      <c r="AM83" s="111">
        <f t="shared" si="15"/>
        <v>0</v>
      </c>
      <c r="AN83" s="111">
        <f t="shared" si="15"/>
        <v>0</v>
      </c>
      <c r="AO83" s="111">
        <f t="shared" si="15"/>
        <v>0</v>
      </c>
      <c r="AP83" s="111">
        <f t="shared" si="15"/>
        <v>0</v>
      </c>
      <c r="AQ83" s="111">
        <f t="shared" si="15"/>
        <v>0</v>
      </c>
      <c r="AR83" s="111">
        <f t="shared" si="15"/>
        <v>0</v>
      </c>
      <c r="AS83" s="111">
        <f t="shared" si="15"/>
        <v>0</v>
      </c>
      <c r="AT83" s="111">
        <f t="shared" si="15"/>
        <v>0</v>
      </c>
      <c r="AU83" s="111">
        <f t="shared" si="15"/>
        <v>0</v>
      </c>
      <c r="AV83" s="111">
        <f t="shared" si="15"/>
        <v>0</v>
      </c>
      <c r="AW83" s="111">
        <f t="shared" si="15"/>
        <v>0</v>
      </c>
      <c r="AX83" s="111">
        <f t="shared" si="15"/>
        <v>0</v>
      </c>
      <c r="AY83" s="111">
        <f t="shared" si="15"/>
        <v>0</v>
      </c>
      <c r="AZ83" s="111">
        <f t="shared" si="15"/>
        <v>0</v>
      </c>
      <c r="BA83" s="111">
        <f t="shared" si="15"/>
        <v>0</v>
      </c>
      <c r="BB83" s="111">
        <f t="shared" si="15"/>
        <v>0</v>
      </c>
      <c r="BC83" s="111">
        <f t="shared" si="15"/>
        <v>0</v>
      </c>
      <c r="BD83" s="111">
        <f t="shared" si="15"/>
        <v>0</v>
      </c>
      <c r="BE83" s="111">
        <f t="shared" si="15"/>
        <v>0</v>
      </c>
      <c r="BF83" s="111">
        <f t="shared" si="15"/>
        <v>0</v>
      </c>
      <c r="BG83" s="111">
        <f t="shared" si="15"/>
        <v>0</v>
      </c>
      <c r="BH83" s="111">
        <f t="shared" si="15"/>
        <v>0</v>
      </c>
      <c r="BI83" s="111">
        <f t="shared" si="15"/>
        <v>0</v>
      </c>
      <c r="BJ83" s="111">
        <f t="shared" si="15"/>
        <v>0</v>
      </c>
      <c r="BK83" s="111">
        <f t="shared" si="14"/>
        <v>0</v>
      </c>
    </row>
    <row r="84" spans="1:70">
      <c r="C84" s="51" t="str">
        <v>IPTV</v>
      </c>
      <c r="G84" s="51" t="str">
        <v>#</v>
      </c>
      <c r="N84" s="111">
        <f t="shared" si="15"/>
        <v>0</v>
      </c>
      <c r="O84" s="111">
        <f t="shared" si="15"/>
        <v>0</v>
      </c>
      <c r="P84" s="111">
        <f t="shared" si="15"/>
        <v>433939.80000000005</v>
      </c>
      <c r="Q84" s="111">
        <f t="shared" si="15"/>
        <v>967213.8</v>
      </c>
      <c r="R84" s="111">
        <f t="shared" si="15"/>
        <v>1551003.9000000001</v>
      </c>
      <c r="S84" s="111">
        <f t="shared" si="15"/>
        <v>2175864.8000000003</v>
      </c>
      <c r="T84" s="111">
        <f t="shared" si="15"/>
        <v>2846374.7755095321</v>
      </c>
      <c r="U84" s="111">
        <f t="shared" si="15"/>
        <v>3027247.2314614672</v>
      </c>
      <c r="V84" s="111">
        <f t="shared" si="15"/>
        <v>3196476.0967711061</v>
      </c>
      <c r="W84" s="111">
        <f t="shared" si="15"/>
        <v>3354379.5493855872</v>
      </c>
      <c r="X84" s="111">
        <f t="shared" si="15"/>
        <v>3501638.9785966314</v>
      </c>
      <c r="Y84" s="111">
        <f t="shared" si="15"/>
        <v>3639018.1908052834</v>
      </c>
      <c r="Z84" s="111">
        <f t="shared" si="15"/>
        <v>3767307.1938646641</v>
      </c>
      <c r="AA84" s="111">
        <f t="shared" si="15"/>
        <v>3887512.211887537</v>
      </c>
      <c r="AB84" s="111">
        <f t="shared" si="15"/>
        <v>4000788.9578116457</v>
      </c>
      <c r="AC84" s="111">
        <f t="shared" si="15"/>
        <v>4107724.4549339092</v>
      </c>
      <c r="AD84" s="111">
        <f t="shared" si="15"/>
        <v>4208282.2119798483</v>
      </c>
      <c r="AE84" s="111">
        <f t="shared" si="15"/>
        <v>4274692.2210627226</v>
      </c>
      <c r="AF84" s="111">
        <f t="shared" si="15"/>
        <v>4339680.4145291513</v>
      </c>
      <c r="AG84" s="111">
        <f t="shared" si="15"/>
        <v>4403781.3935607411</v>
      </c>
      <c r="AH84" s="111">
        <f t="shared" si="15"/>
        <v>4466812.3009589035</v>
      </c>
      <c r="AI84" s="111">
        <f t="shared" si="15"/>
        <v>4527843.8247741498</v>
      </c>
      <c r="AJ84" s="111">
        <f t="shared" si="15"/>
        <v>4586508.6983410679</v>
      </c>
      <c r="AK84" s="111">
        <f t="shared" si="15"/>
        <v>4643143.6396861216</v>
      </c>
      <c r="AL84" s="111">
        <f t="shared" si="15"/>
        <v>4698256.7372493912</v>
      </c>
      <c r="AM84" s="111">
        <f t="shared" si="15"/>
        <v>4752996.7937093973</v>
      </c>
      <c r="AN84" s="111">
        <f t="shared" si="15"/>
        <v>4806815.3616518397</v>
      </c>
      <c r="AO84" s="111">
        <f t="shared" si="15"/>
        <v>4858354.6410024613</v>
      </c>
      <c r="AP84" s="111">
        <f t="shared" si="15"/>
        <v>4907802.8287625909</v>
      </c>
      <c r="AQ84" s="111">
        <f t="shared" si="15"/>
        <v>4955460.9407891873</v>
      </c>
      <c r="AR84" s="111">
        <f t="shared" si="15"/>
        <v>5001407.6460366193</v>
      </c>
      <c r="AS84" s="111">
        <f t="shared" si="15"/>
        <v>5045370.5524742585</v>
      </c>
      <c r="AT84" s="111">
        <f t="shared" si="15"/>
        <v>5087187.479116464</v>
      </c>
      <c r="AU84" s="111">
        <f t="shared" si="15"/>
        <v>5126950.2581522716</v>
      </c>
      <c r="AV84" s="111">
        <f t="shared" si="15"/>
        <v>5164848.4525790643</v>
      </c>
      <c r="AW84" s="111">
        <f t="shared" si="15"/>
        <v>5200892.8661837839</v>
      </c>
      <c r="AX84" s="111">
        <f t="shared" si="15"/>
        <v>5234823.6492631771</v>
      </c>
      <c r="AY84" s="111">
        <f t="shared" si="15"/>
        <v>5266478.3724686857</v>
      </c>
      <c r="AZ84" s="111">
        <f t="shared" si="15"/>
        <v>5295914.531815893</v>
      </c>
      <c r="BA84" s="111">
        <f t="shared" si="15"/>
        <v>5323293.1285665771</v>
      </c>
      <c r="BB84" s="111">
        <f t="shared" si="15"/>
        <v>5348645.9531742763</v>
      </c>
      <c r="BC84" s="111">
        <f t="shared" si="15"/>
        <v>5371783.7530952618</v>
      </c>
      <c r="BD84" s="111">
        <f t="shared" si="15"/>
        <v>5392584.9546810295</v>
      </c>
      <c r="BE84" s="111">
        <f t="shared" si="15"/>
        <v>5411112.4558406388</v>
      </c>
      <c r="BF84" s="111">
        <f t="shared" si="15"/>
        <v>5427519.4964946667</v>
      </c>
      <c r="BG84" s="111">
        <f t="shared" si="15"/>
        <v>5435215.3319713445</v>
      </c>
      <c r="BH84" s="111">
        <f t="shared" si="15"/>
        <v>5442922.0795937488</v>
      </c>
      <c r="BI84" s="111">
        <f t="shared" si="15"/>
        <v>5450639.7548345253</v>
      </c>
      <c r="BJ84" s="111">
        <f t="shared" si="15"/>
        <v>5458368.3731882572</v>
      </c>
      <c r="BK84" s="111">
        <f t="shared" si="14"/>
        <v>5466107.9501714977</v>
      </c>
    </row>
    <row r="85" spans="1:70">
      <c r="BL85" s="19" t="s">
        <v>136</v>
      </c>
    </row>
    <row r="88" spans="1:70" s="90" customFormat="1" ht="18" customHeight="1">
      <c r="A88" s="88">
        <v>3</v>
      </c>
      <c r="B88" s="88" t="s">
        <v>438</v>
      </c>
      <c r="C88" s="89"/>
      <c r="D88" s="89"/>
      <c r="E88" s="89"/>
      <c r="F88" s="89"/>
      <c r="G88" s="89"/>
      <c r="H88" s="89"/>
      <c r="I88" s="88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</row>
    <row r="90" spans="1:70" ht="15.75">
      <c r="A90" s="286"/>
      <c r="B90" s="17" t="s">
        <v>673</v>
      </c>
    </row>
    <row r="91" spans="1:70">
      <c r="A91" s="286"/>
    </row>
    <row r="92" spans="1:70">
      <c r="A92" s="286"/>
      <c r="C92" s="51" t="str">
        <f t="array" ref="C92:C121">Fixed.Retail.Services</f>
        <v>Llamadas salientes Local on-net</v>
      </c>
      <c r="G92" t="s">
        <v>119</v>
      </c>
      <c r="M92" s="283"/>
      <c r="N92" s="304">
        <f t="array" ref="N92:BK121">Market.Retail.Services.Proporcion.Urbano</f>
        <v>0.995</v>
      </c>
      <c r="O92" s="304">
        <v>0.995</v>
      </c>
      <c r="P92" s="304">
        <v>0.995</v>
      </c>
      <c r="Q92" s="304">
        <v>0.995</v>
      </c>
      <c r="R92" s="304">
        <v>0.995</v>
      </c>
      <c r="S92" s="304">
        <v>0.995</v>
      </c>
      <c r="T92" s="304">
        <v>0.995</v>
      </c>
      <c r="U92" s="304">
        <v>0.995</v>
      </c>
      <c r="V92" s="304">
        <v>0.995</v>
      </c>
      <c r="W92" s="304">
        <v>0.995</v>
      </c>
      <c r="X92" s="304">
        <v>0.995</v>
      </c>
      <c r="Y92" s="304">
        <v>0.995</v>
      </c>
      <c r="Z92" s="304">
        <v>0.995</v>
      </c>
      <c r="AA92" s="304">
        <v>0.995</v>
      </c>
      <c r="AB92" s="304">
        <v>0.995</v>
      </c>
      <c r="AC92" s="304">
        <v>0.995</v>
      </c>
      <c r="AD92" s="304">
        <v>0.995</v>
      </c>
      <c r="AE92" s="304">
        <v>0.995</v>
      </c>
      <c r="AF92" s="304">
        <v>0.995</v>
      </c>
      <c r="AG92" s="304">
        <v>0.995</v>
      </c>
      <c r="AH92" s="304">
        <v>0.995</v>
      </c>
      <c r="AI92" s="304">
        <v>0.995</v>
      </c>
      <c r="AJ92" s="304">
        <v>0.995</v>
      </c>
      <c r="AK92" s="304">
        <v>0.995</v>
      </c>
      <c r="AL92" s="304">
        <v>0.995</v>
      </c>
      <c r="AM92" s="304">
        <v>0.995</v>
      </c>
      <c r="AN92" s="304">
        <v>0.995</v>
      </c>
      <c r="AO92" s="304">
        <v>0.995</v>
      </c>
      <c r="AP92" s="304">
        <v>0.995</v>
      </c>
      <c r="AQ92" s="304">
        <v>0.995</v>
      </c>
      <c r="AR92" s="304">
        <v>0.995</v>
      </c>
      <c r="AS92" s="304">
        <v>0.995</v>
      </c>
      <c r="AT92" s="304">
        <v>0.995</v>
      </c>
      <c r="AU92" s="304">
        <v>0.995</v>
      </c>
      <c r="AV92" s="304">
        <v>0.995</v>
      </c>
      <c r="AW92" s="304">
        <v>0.995</v>
      </c>
      <c r="AX92" s="304">
        <v>0.995</v>
      </c>
      <c r="AY92" s="304">
        <v>0.995</v>
      </c>
      <c r="AZ92" s="304">
        <v>0.995</v>
      </c>
      <c r="BA92" s="304">
        <v>0.995</v>
      </c>
      <c r="BB92" s="304">
        <v>0.995</v>
      </c>
      <c r="BC92" s="304">
        <v>0.995</v>
      </c>
      <c r="BD92" s="304">
        <v>0.995</v>
      </c>
      <c r="BE92" s="304">
        <v>0.995</v>
      </c>
      <c r="BF92" s="304">
        <v>0.995</v>
      </c>
      <c r="BG92" s="304">
        <v>0.995</v>
      </c>
      <c r="BH92" s="304">
        <v>0.995</v>
      </c>
      <c r="BI92" s="304">
        <v>0.995</v>
      </c>
      <c r="BJ92" s="304">
        <v>0.995</v>
      </c>
      <c r="BK92" s="304">
        <v>0.995</v>
      </c>
    </row>
    <row r="93" spans="1:70">
      <c r="A93" s="286"/>
      <c r="C93" s="51" t="str">
        <v>Llamadas salientes Larga Distancia on-net</v>
      </c>
      <c r="G93" t="s">
        <v>119</v>
      </c>
      <c r="N93" s="305">
        <v>0.995</v>
      </c>
      <c r="O93" s="305">
        <v>0.995</v>
      </c>
      <c r="P93" s="305">
        <v>0.995</v>
      </c>
      <c r="Q93" s="305">
        <v>0.995</v>
      </c>
      <c r="R93" s="305">
        <v>0.995</v>
      </c>
      <c r="S93" s="305">
        <v>0.995</v>
      </c>
      <c r="T93" s="305">
        <v>0.995</v>
      </c>
      <c r="U93" s="305">
        <v>0.995</v>
      </c>
      <c r="V93" s="305">
        <v>0.995</v>
      </c>
      <c r="W93" s="305">
        <v>0.995</v>
      </c>
      <c r="X93" s="305">
        <v>0.995</v>
      </c>
      <c r="Y93" s="305">
        <v>0.995</v>
      </c>
      <c r="Z93" s="305">
        <v>0.995</v>
      </c>
      <c r="AA93" s="305">
        <v>0.995</v>
      </c>
      <c r="AB93" s="305">
        <v>0.995</v>
      </c>
      <c r="AC93" s="305">
        <v>0.995</v>
      </c>
      <c r="AD93" s="305">
        <v>0.995</v>
      </c>
      <c r="AE93" s="305">
        <v>0.995</v>
      </c>
      <c r="AF93" s="305">
        <v>0.995</v>
      </c>
      <c r="AG93" s="305">
        <v>0.995</v>
      </c>
      <c r="AH93" s="305">
        <v>0.995</v>
      </c>
      <c r="AI93" s="305">
        <v>0.995</v>
      </c>
      <c r="AJ93" s="305">
        <v>0.995</v>
      </c>
      <c r="AK93" s="305">
        <v>0.995</v>
      </c>
      <c r="AL93" s="305">
        <v>0.995</v>
      </c>
      <c r="AM93" s="305">
        <v>0.995</v>
      </c>
      <c r="AN93" s="305">
        <v>0.995</v>
      </c>
      <c r="AO93" s="305">
        <v>0.995</v>
      </c>
      <c r="AP93" s="305">
        <v>0.995</v>
      </c>
      <c r="AQ93" s="305">
        <v>0.995</v>
      </c>
      <c r="AR93" s="305">
        <v>0.995</v>
      </c>
      <c r="AS93" s="305">
        <v>0.995</v>
      </c>
      <c r="AT93" s="305">
        <v>0.995</v>
      </c>
      <c r="AU93" s="305">
        <v>0.995</v>
      </c>
      <c r="AV93" s="305">
        <v>0.995</v>
      </c>
      <c r="AW93" s="305">
        <v>0.995</v>
      </c>
      <c r="AX93" s="305">
        <v>0.995</v>
      </c>
      <c r="AY93" s="305">
        <v>0.995</v>
      </c>
      <c r="AZ93" s="305">
        <v>0.995</v>
      </c>
      <c r="BA93" s="305">
        <v>0.995</v>
      </c>
      <c r="BB93" s="305">
        <v>0.995</v>
      </c>
      <c r="BC93" s="305">
        <v>0.995</v>
      </c>
      <c r="BD93" s="305">
        <v>0.995</v>
      </c>
      <c r="BE93" s="305">
        <v>0.995</v>
      </c>
      <c r="BF93" s="305">
        <v>0.995</v>
      </c>
      <c r="BG93" s="305">
        <v>0.995</v>
      </c>
      <c r="BH93" s="305">
        <v>0.995</v>
      </c>
      <c r="BI93" s="305">
        <v>0.995</v>
      </c>
      <c r="BJ93" s="305">
        <v>0.995</v>
      </c>
      <c r="BK93" s="305">
        <v>0.995</v>
      </c>
    </row>
    <row r="94" spans="1:70">
      <c r="A94" s="286"/>
      <c r="C94" s="51" t="str">
        <v>Llamadas salientes Local a otros operadores fijos</v>
      </c>
      <c r="G94" t="s">
        <v>119</v>
      </c>
      <c r="N94" s="305">
        <v>0.995</v>
      </c>
      <c r="O94" s="305">
        <v>0.995</v>
      </c>
      <c r="P94" s="305">
        <v>0.995</v>
      </c>
      <c r="Q94" s="305">
        <v>0.995</v>
      </c>
      <c r="R94" s="305">
        <v>0.995</v>
      </c>
      <c r="S94" s="305">
        <v>0.995</v>
      </c>
      <c r="T94" s="305">
        <v>0.995</v>
      </c>
      <c r="U94" s="305">
        <v>0.995</v>
      </c>
      <c r="V94" s="305">
        <v>0.995</v>
      </c>
      <c r="W94" s="305">
        <v>0.995</v>
      </c>
      <c r="X94" s="305">
        <v>0.995</v>
      </c>
      <c r="Y94" s="305">
        <v>0.995</v>
      </c>
      <c r="Z94" s="305">
        <v>0.995</v>
      </c>
      <c r="AA94" s="305">
        <v>0.995</v>
      </c>
      <c r="AB94" s="305">
        <v>0.995</v>
      </c>
      <c r="AC94" s="305">
        <v>0.995</v>
      </c>
      <c r="AD94" s="305">
        <v>0.995</v>
      </c>
      <c r="AE94" s="305">
        <v>0.995</v>
      </c>
      <c r="AF94" s="305">
        <v>0.995</v>
      </c>
      <c r="AG94" s="305">
        <v>0.995</v>
      </c>
      <c r="AH94" s="305">
        <v>0.995</v>
      </c>
      <c r="AI94" s="305">
        <v>0.995</v>
      </c>
      <c r="AJ94" s="305">
        <v>0.995</v>
      </c>
      <c r="AK94" s="305">
        <v>0.995</v>
      </c>
      <c r="AL94" s="305">
        <v>0.995</v>
      </c>
      <c r="AM94" s="305">
        <v>0.995</v>
      </c>
      <c r="AN94" s="305">
        <v>0.995</v>
      </c>
      <c r="AO94" s="305">
        <v>0.995</v>
      </c>
      <c r="AP94" s="305">
        <v>0.995</v>
      </c>
      <c r="AQ94" s="305">
        <v>0.995</v>
      </c>
      <c r="AR94" s="305">
        <v>0.995</v>
      </c>
      <c r="AS94" s="305">
        <v>0.995</v>
      </c>
      <c r="AT94" s="305">
        <v>0.995</v>
      </c>
      <c r="AU94" s="305">
        <v>0.995</v>
      </c>
      <c r="AV94" s="305">
        <v>0.995</v>
      </c>
      <c r="AW94" s="305">
        <v>0.995</v>
      </c>
      <c r="AX94" s="305">
        <v>0.995</v>
      </c>
      <c r="AY94" s="305">
        <v>0.995</v>
      </c>
      <c r="AZ94" s="305">
        <v>0.995</v>
      </c>
      <c r="BA94" s="305">
        <v>0.995</v>
      </c>
      <c r="BB94" s="305">
        <v>0.995</v>
      </c>
      <c r="BC94" s="305">
        <v>0.995</v>
      </c>
      <c r="BD94" s="305">
        <v>0.995</v>
      </c>
      <c r="BE94" s="305">
        <v>0.995</v>
      </c>
      <c r="BF94" s="305">
        <v>0.995</v>
      </c>
      <c r="BG94" s="305">
        <v>0.995</v>
      </c>
      <c r="BH94" s="305">
        <v>0.995</v>
      </c>
      <c r="BI94" s="305">
        <v>0.995</v>
      </c>
      <c r="BJ94" s="305">
        <v>0.995</v>
      </c>
      <c r="BK94" s="305">
        <v>0.995</v>
      </c>
    </row>
    <row r="95" spans="1:70">
      <c r="A95" s="286"/>
      <c r="C95" s="51" t="str">
        <v>Llamadas salientes larga Distancia a otros operadores fijos</v>
      </c>
      <c r="G95" t="s">
        <v>119</v>
      </c>
      <c r="N95" s="305">
        <v>0.995</v>
      </c>
      <c r="O95" s="305">
        <v>0.995</v>
      </c>
      <c r="P95" s="305">
        <v>0.995</v>
      </c>
      <c r="Q95" s="305">
        <v>0.995</v>
      </c>
      <c r="R95" s="305">
        <v>0.995</v>
      </c>
      <c r="S95" s="305">
        <v>0.995</v>
      </c>
      <c r="T95" s="305">
        <v>0.995</v>
      </c>
      <c r="U95" s="305">
        <v>0.995</v>
      </c>
      <c r="V95" s="305">
        <v>0.995</v>
      </c>
      <c r="W95" s="305">
        <v>0.995</v>
      </c>
      <c r="X95" s="305">
        <v>0.995</v>
      </c>
      <c r="Y95" s="305">
        <v>0.995</v>
      </c>
      <c r="Z95" s="305">
        <v>0.995</v>
      </c>
      <c r="AA95" s="305">
        <v>0.995</v>
      </c>
      <c r="AB95" s="305">
        <v>0.995</v>
      </c>
      <c r="AC95" s="305">
        <v>0.995</v>
      </c>
      <c r="AD95" s="305">
        <v>0.995</v>
      </c>
      <c r="AE95" s="305">
        <v>0.995</v>
      </c>
      <c r="AF95" s="305">
        <v>0.995</v>
      </c>
      <c r="AG95" s="305">
        <v>0.995</v>
      </c>
      <c r="AH95" s="305">
        <v>0.995</v>
      </c>
      <c r="AI95" s="305">
        <v>0.995</v>
      </c>
      <c r="AJ95" s="305">
        <v>0.995</v>
      </c>
      <c r="AK95" s="305">
        <v>0.995</v>
      </c>
      <c r="AL95" s="305">
        <v>0.995</v>
      </c>
      <c r="AM95" s="305">
        <v>0.995</v>
      </c>
      <c r="AN95" s="305">
        <v>0.995</v>
      </c>
      <c r="AO95" s="305">
        <v>0.995</v>
      </c>
      <c r="AP95" s="305">
        <v>0.995</v>
      </c>
      <c r="AQ95" s="305">
        <v>0.995</v>
      </c>
      <c r="AR95" s="305">
        <v>0.995</v>
      </c>
      <c r="AS95" s="305">
        <v>0.995</v>
      </c>
      <c r="AT95" s="305">
        <v>0.995</v>
      </c>
      <c r="AU95" s="305">
        <v>0.995</v>
      </c>
      <c r="AV95" s="305">
        <v>0.995</v>
      </c>
      <c r="AW95" s="305">
        <v>0.995</v>
      </c>
      <c r="AX95" s="305">
        <v>0.995</v>
      </c>
      <c r="AY95" s="305">
        <v>0.995</v>
      </c>
      <c r="AZ95" s="305">
        <v>0.995</v>
      </c>
      <c r="BA95" s="305">
        <v>0.995</v>
      </c>
      <c r="BB95" s="305">
        <v>0.995</v>
      </c>
      <c r="BC95" s="305">
        <v>0.995</v>
      </c>
      <c r="BD95" s="305">
        <v>0.995</v>
      </c>
      <c r="BE95" s="305">
        <v>0.995</v>
      </c>
      <c r="BF95" s="305">
        <v>0.995</v>
      </c>
      <c r="BG95" s="305">
        <v>0.995</v>
      </c>
      <c r="BH95" s="305">
        <v>0.995</v>
      </c>
      <c r="BI95" s="305">
        <v>0.995</v>
      </c>
      <c r="BJ95" s="305">
        <v>0.995</v>
      </c>
      <c r="BK95" s="305">
        <v>0.995</v>
      </c>
    </row>
    <row r="96" spans="1:70">
      <c r="A96" s="286"/>
      <c r="C96" s="51" t="str">
        <v>Llamadas salientes a móvil</v>
      </c>
      <c r="G96" t="s">
        <v>119</v>
      </c>
      <c r="N96" s="305">
        <v>0.995</v>
      </c>
      <c r="O96" s="305">
        <v>0.995</v>
      </c>
      <c r="P96" s="305">
        <v>0.995</v>
      </c>
      <c r="Q96" s="305">
        <v>0.995</v>
      </c>
      <c r="R96" s="305">
        <v>0.995</v>
      </c>
      <c r="S96" s="305">
        <v>0.995</v>
      </c>
      <c r="T96" s="305">
        <v>0.995</v>
      </c>
      <c r="U96" s="305">
        <v>0.995</v>
      </c>
      <c r="V96" s="305">
        <v>0.995</v>
      </c>
      <c r="W96" s="305">
        <v>0.995</v>
      </c>
      <c r="X96" s="305">
        <v>0.995</v>
      </c>
      <c r="Y96" s="305">
        <v>0.995</v>
      </c>
      <c r="Z96" s="305">
        <v>0.995</v>
      </c>
      <c r="AA96" s="305">
        <v>0.995</v>
      </c>
      <c r="AB96" s="305">
        <v>0.995</v>
      </c>
      <c r="AC96" s="305">
        <v>0.995</v>
      </c>
      <c r="AD96" s="305">
        <v>0.995</v>
      </c>
      <c r="AE96" s="305">
        <v>0.995</v>
      </c>
      <c r="AF96" s="305">
        <v>0.995</v>
      </c>
      <c r="AG96" s="305">
        <v>0.995</v>
      </c>
      <c r="AH96" s="305">
        <v>0.995</v>
      </c>
      <c r="AI96" s="305">
        <v>0.995</v>
      </c>
      <c r="AJ96" s="305">
        <v>0.995</v>
      </c>
      <c r="AK96" s="305">
        <v>0.995</v>
      </c>
      <c r="AL96" s="305">
        <v>0.995</v>
      </c>
      <c r="AM96" s="305">
        <v>0.995</v>
      </c>
      <c r="AN96" s="305">
        <v>0.995</v>
      </c>
      <c r="AO96" s="305">
        <v>0.995</v>
      </c>
      <c r="AP96" s="305">
        <v>0.995</v>
      </c>
      <c r="AQ96" s="305">
        <v>0.995</v>
      </c>
      <c r="AR96" s="305">
        <v>0.995</v>
      </c>
      <c r="AS96" s="305">
        <v>0.995</v>
      </c>
      <c r="AT96" s="305">
        <v>0.995</v>
      </c>
      <c r="AU96" s="305">
        <v>0.995</v>
      </c>
      <c r="AV96" s="305">
        <v>0.995</v>
      </c>
      <c r="AW96" s="305">
        <v>0.995</v>
      </c>
      <c r="AX96" s="305">
        <v>0.995</v>
      </c>
      <c r="AY96" s="305">
        <v>0.995</v>
      </c>
      <c r="AZ96" s="305">
        <v>0.995</v>
      </c>
      <c r="BA96" s="305">
        <v>0.995</v>
      </c>
      <c r="BB96" s="305">
        <v>0.995</v>
      </c>
      <c r="BC96" s="305">
        <v>0.995</v>
      </c>
      <c r="BD96" s="305">
        <v>0.995</v>
      </c>
      <c r="BE96" s="305">
        <v>0.995</v>
      </c>
      <c r="BF96" s="305">
        <v>0.995</v>
      </c>
      <c r="BG96" s="305">
        <v>0.995</v>
      </c>
      <c r="BH96" s="305">
        <v>0.995</v>
      </c>
      <c r="BI96" s="305">
        <v>0.995</v>
      </c>
      <c r="BJ96" s="305">
        <v>0.995</v>
      </c>
      <c r="BK96" s="305">
        <v>0.995</v>
      </c>
    </row>
    <row r="97" spans="1:63">
      <c r="A97" s="286"/>
      <c r="C97" s="51" t="str">
        <v>Llamadas salientes a internacional</v>
      </c>
      <c r="G97" t="s">
        <v>119</v>
      </c>
      <c r="N97" s="305">
        <v>0.995</v>
      </c>
      <c r="O97" s="305">
        <v>0.995</v>
      </c>
      <c r="P97" s="305">
        <v>0.995</v>
      </c>
      <c r="Q97" s="305">
        <v>0.995</v>
      </c>
      <c r="R97" s="305">
        <v>0.995</v>
      </c>
      <c r="S97" s="305">
        <v>0.995</v>
      </c>
      <c r="T97" s="305">
        <v>0.995</v>
      </c>
      <c r="U97" s="305">
        <v>0.995</v>
      </c>
      <c r="V97" s="305">
        <v>0.995</v>
      </c>
      <c r="W97" s="305">
        <v>0.995</v>
      </c>
      <c r="X97" s="305">
        <v>0.995</v>
      </c>
      <c r="Y97" s="305">
        <v>0.995</v>
      </c>
      <c r="Z97" s="305">
        <v>0.995</v>
      </c>
      <c r="AA97" s="305">
        <v>0.995</v>
      </c>
      <c r="AB97" s="305">
        <v>0.995</v>
      </c>
      <c r="AC97" s="305">
        <v>0.995</v>
      </c>
      <c r="AD97" s="305">
        <v>0.995</v>
      </c>
      <c r="AE97" s="305">
        <v>0.995</v>
      </c>
      <c r="AF97" s="305">
        <v>0.995</v>
      </c>
      <c r="AG97" s="305">
        <v>0.995</v>
      </c>
      <c r="AH97" s="305">
        <v>0.995</v>
      </c>
      <c r="AI97" s="305">
        <v>0.995</v>
      </c>
      <c r="AJ97" s="305">
        <v>0.995</v>
      </c>
      <c r="AK97" s="305">
        <v>0.995</v>
      </c>
      <c r="AL97" s="305">
        <v>0.995</v>
      </c>
      <c r="AM97" s="305">
        <v>0.995</v>
      </c>
      <c r="AN97" s="305">
        <v>0.995</v>
      </c>
      <c r="AO97" s="305">
        <v>0.995</v>
      </c>
      <c r="AP97" s="305">
        <v>0.995</v>
      </c>
      <c r="AQ97" s="305">
        <v>0.995</v>
      </c>
      <c r="AR97" s="305">
        <v>0.995</v>
      </c>
      <c r="AS97" s="305">
        <v>0.995</v>
      </c>
      <c r="AT97" s="305">
        <v>0.995</v>
      </c>
      <c r="AU97" s="305">
        <v>0.995</v>
      </c>
      <c r="AV97" s="305">
        <v>0.995</v>
      </c>
      <c r="AW97" s="305">
        <v>0.995</v>
      </c>
      <c r="AX97" s="305">
        <v>0.995</v>
      </c>
      <c r="AY97" s="305">
        <v>0.995</v>
      </c>
      <c r="AZ97" s="305">
        <v>0.995</v>
      </c>
      <c r="BA97" s="305">
        <v>0.995</v>
      </c>
      <c r="BB97" s="305">
        <v>0.995</v>
      </c>
      <c r="BC97" s="305">
        <v>0.995</v>
      </c>
      <c r="BD97" s="305">
        <v>0.995</v>
      </c>
      <c r="BE97" s="305">
        <v>0.995</v>
      </c>
      <c r="BF97" s="305">
        <v>0.995</v>
      </c>
      <c r="BG97" s="305">
        <v>0.995</v>
      </c>
      <c r="BH97" s="305">
        <v>0.995</v>
      </c>
      <c r="BI97" s="305">
        <v>0.995</v>
      </c>
      <c r="BJ97" s="305">
        <v>0.995</v>
      </c>
      <c r="BK97" s="305">
        <v>0.995</v>
      </c>
    </row>
    <row r="98" spans="1:63">
      <c r="A98" s="286"/>
      <c r="C98" s="51" t="str">
        <v>Llamadas salientes a números no geográficos</v>
      </c>
      <c r="G98" t="s">
        <v>119</v>
      </c>
      <c r="N98" s="305">
        <v>0.995</v>
      </c>
      <c r="O98" s="305">
        <v>0.995</v>
      </c>
      <c r="P98" s="305">
        <v>0.995</v>
      </c>
      <c r="Q98" s="305">
        <v>0.995</v>
      </c>
      <c r="R98" s="305">
        <v>0.995</v>
      </c>
      <c r="S98" s="305">
        <v>0.995</v>
      </c>
      <c r="T98" s="305">
        <v>0.995</v>
      </c>
      <c r="U98" s="305">
        <v>0.995</v>
      </c>
      <c r="V98" s="305">
        <v>0.995</v>
      </c>
      <c r="W98" s="305">
        <v>0.995</v>
      </c>
      <c r="X98" s="305">
        <v>0.995</v>
      </c>
      <c r="Y98" s="305">
        <v>0.995</v>
      </c>
      <c r="Z98" s="305">
        <v>0.995</v>
      </c>
      <c r="AA98" s="305">
        <v>0.995</v>
      </c>
      <c r="AB98" s="305">
        <v>0.995</v>
      </c>
      <c r="AC98" s="305">
        <v>0.995</v>
      </c>
      <c r="AD98" s="305">
        <v>0.995</v>
      </c>
      <c r="AE98" s="305">
        <v>0.995</v>
      </c>
      <c r="AF98" s="305">
        <v>0.995</v>
      </c>
      <c r="AG98" s="305">
        <v>0.995</v>
      </c>
      <c r="AH98" s="305">
        <v>0.995</v>
      </c>
      <c r="AI98" s="305">
        <v>0.995</v>
      </c>
      <c r="AJ98" s="305">
        <v>0.995</v>
      </c>
      <c r="AK98" s="305">
        <v>0.995</v>
      </c>
      <c r="AL98" s="305">
        <v>0.995</v>
      </c>
      <c r="AM98" s="305">
        <v>0.995</v>
      </c>
      <c r="AN98" s="305">
        <v>0.995</v>
      </c>
      <c r="AO98" s="305">
        <v>0.995</v>
      </c>
      <c r="AP98" s="305">
        <v>0.995</v>
      </c>
      <c r="AQ98" s="305">
        <v>0.995</v>
      </c>
      <c r="AR98" s="305">
        <v>0.995</v>
      </c>
      <c r="AS98" s="305">
        <v>0.995</v>
      </c>
      <c r="AT98" s="305">
        <v>0.995</v>
      </c>
      <c r="AU98" s="305">
        <v>0.995</v>
      </c>
      <c r="AV98" s="305">
        <v>0.995</v>
      </c>
      <c r="AW98" s="305">
        <v>0.995</v>
      </c>
      <c r="AX98" s="305">
        <v>0.995</v>
      </c>
      <c r="AY98" s="305">
        <v>0.995</v>
      </c>
      <c r="AZ98" s="305">
        <v>0.995</v>
      </c>
      <c r="BA98" s="305">
        <v>0.995</v>
      </c>
      <c r="BB98" s="305">
        <v>0.995</v>
      </c>
      <c r="BC98" s="305">
        <v>0.995</v>
      </c>
      <c r="BD98" s="305">
        <v>0.995</v>
      </c>
      <c r="BE98" s="305">
        <v>0.995</v>
      </c>
      <c r="BF98" s="305">
        <v>0.995</v>
      </c>
      <c r="BG98" s="305">
        <v>0.995</v>
      </c>
      <c r="BH98" s="305">
        <v>0.995</v>
      </c>
      <c r="BI98" s="305">
        <v>0.995</v>
      </c>
      <c r="BJ98" s="305">
        <v>0.995</v>
      </c>
      <c r="BK98" s="305">
        <v>0.995</v>
      </c>
    </row>
    <row r="99" spans="1:63">
      <c r="A99" s="286"/>
      <c r="C99" s="51" t="str">
        <v>Fixed Service8</v>
      </c>
      <c r="G99" t="s">
        <v>119</v>
      </c>
      <c r="N99" s="306">
        <v>0</v>
      </c>
      <c r="O99" s="306">
        <v>0</v>
      </c>
      <c r="P99" s="306">
        <v>0</v>
      </c>
      <c r="Q99" s="306">
        <v>0</v>
      </c>
      <c r="R99" s="306">
        <v>0</v>
      </c>
      <c r="S99" s="306">
        <v>0</v>
      </c>
      <c r="T99" s="306">
        <v>0</v>
      </c>
      <c r="U99" s="306">
        <v>0</v>
      </c>
      <c r="V99" s="306">
        <v>0</v>
      </c>
      <c r="W99" s="306">
        <v>0</v>
      </c>
      <c r="X99" s="306">
        <v>0</v>
      </c>
      <c r="Y99" s="306">
        <v>0</v>
      </c>
      <c r="Z99" s="306">
        <v>0</v>
      </c>
      <c r="AA99" s="306">
        <v>0</v>
      </c>
      <c r="AB99" s="306">
        <v>0</v>
      </c>
      <c r="AC99" s="306">
        <v>0</v>
      </c>
      <c r="AD99" s="306">
        <v>0</v>
      </c>
      <c r="AE99" s="306">
        <v>0</v>
      </c>
      <c r="AF99" s="306">
        <v>0</v>
      </c>
      <c r="AG99" s="306">
        <v>0</v>
      </c>
      <c r="AH99" s="306">
        <v>0</v>
      </c>
      <c r="AI99" s="306">
        <v>0</v>
      </c>
      <c r="AJ99" s="306">
        <v>0</v>
      </c>
      <c r="AK99" s="306">
        <v>0</v>
      </c>
      <c r="AL99" s="306">
        <v>0</v>
      </c>
      <c r="AM99" s="306">
        <v>0</v>
      </c>
      <c r="AN99" s="306">
        <v>0</v>
      </c>
      <c r="AO99" s="306">
        <v>0</v>
      </c>
      <c r="AP99" s="306">
        <v>0</v>
      </c>
      <c r="AQ99" s="306">
        <v>0</v>
      </c>
      <c r="AR99" s="306">
        <v>0</v>
      </c>
      <c r="AS99" s="306">
        <v>0</v>
      </c>
      <c r="AT99" s="306">
        <v>0</v>
      </c>
      <c r="AU99" s="306">
        <v>0</v>
      </c>
      <c r="AV99" s="306">
        <v>0</v>
      </c>
      <c r="AW99" s="306">
        <v>0</v>
      </c>
      <c r="AX99" s="306">
        <v>0</v>
      </c>
      <c r="AY99" s="306">
        <v>0</v>
      </c>
      <c r="AZ99" s="306">
        <v>0</v>
      </c>
      <c r="BA99" s="306">
        <v>0</v>
      </c>
      <c r="BB99" s="306">
        <v>0</v>
      </c>
      <c r="BC99" s="306">
        <v>0</v>
      </c>
      <c r="BD99" s="306">
        <v>0</v>
      </c>
      <c r="BE99" s="306">
        <v>0</v>
      </c>
      <c r="BF99" s="306">
        <v>0</v>
      </c>
      <c r="BG99" s="306">
        <v>0</v>
      </c>
      <c r="BH99" s="306">
        <v>0</v>
      </c>
      <c r="BI99" s="306">
        <v>0</v>
      </c>
      <c r="BJ99" s="306">
        <v>0</v>
      </c>
      <c r="BK99" s="306">
        <v>0</v>
      </c>
    </row>
    <row r="100" spans="1:63">
      <c r="A100" s="286"/>
      <c r="C100" s="51" t="str">
        <v>Llamadas entrantes Local de otros operadores fijos</v>
      </c>
      <c r="G100" t="s">
        <v>119</v>
      </c>
      <c r="N100" s="304">
        <v>0.92</v>
      </c>
      <c r="O100" s="304">
        <v>0.92</v>
      </c>
      <c r="P100" s="304">
        <v>0.92</v>
      </c>
      <c r="Q100" s="304">
        <v>0.92</v>
      </c>
      <c r="R100" s="304">
        <v>0.92</v>
      </c>
      <c r="S100" s="304">
        <v>0.92</v>
      </c>
      <c r="T100" s="304">
        <v>0.92</v>
      </c>
      <c r="U100" s="304">
        <v>0.92</v>
      </c>
      <c r="V100" s="304">
        <v>0.92</v>
      </c>
      <c r="W100" s="304">
        <v>0.92</v>
      </c>
      <c r="X100" s="304">
        <v>0.92</v>
      </c>
      <c r="Y100" s="304">
        <v>0.92</v>
      </c>
      <c r="Z100" s="304">
        <v>0.92</v>
      </c>
      <c r="AA100" s="304">
        <v>0.92</v>
      </c>
      <c r="AB100" s="304">
        <v>0.92</v>
      </c>
      <c r="AC100" s="304">
        <v>0.92</v>
      </c>
      <c r="AD100" s="304">
        <v>0.92</v>
      </c>
      <c r="AE100" s="304">
        <v>0.92</v>
      </c>
      <c r="AF100" s="304">
        <v>0.92</v>
      </c>
      <c r="AG100" s="304">
        <v>0.92</v>
      </c>
      <c r="AH100" s="304">
        <v>0.92</v>
      </c>
      <c r="AI100" s="304">
        <v>0.92</v>
      </c>
      <c r="AJ100" s="304">
        <v>0.92</v>
      </c>
      <c r="AK100" s="304">
        <v>0.92</v>
      </c>
      <c r="AL100" s="304">
        <v>0.92</v>
      </c>
      <c r="AM100" s="304">
        <v>0.92</v>
      </c>
      <c r="AN100" s="304">
        <v>0.92</v>
      </c>
      <c r="AO100" s="304">
        <v>0.92</v>
      </c>
      <c r="AP100" s="304">
        <v>0.92</v>
      </c>
      <c r="AQ100" s="304">
        <v>0.92</v>
      </c>
      <c r="AR100" s="304">
        <v>0.92</v>
      </c>
      <c r="AS100" s="304">
        <v>0.92</v>
      </c>
      <c r="AT100" s="304">
        <v>0.92</v>
      </c>
      <c r="AU100" s="304">
        <v>0.92</v>
      </c>
      <c r="AV100" s="304">
        <v>0.92</v>
      </c>
      <c r="AW100" s="304">
        <v>0.92</v>
      </c>
      <c r="AX100" s="304">
        <v>0.92</v>
      </c>
      <c r="AY100" s="304">
        <v>0.92</v>
      </c>
      <c r="AZ100" s="304">
        <v>0.92</v>
      </c>
      <c r="BA100" s="304">
        <v>0.92</v>
      </c>
      <c r="BB100" s="304">
        <v>0.92</v>
      </c>
      <c r="BC100" s="304">
        <v>0.92</v>
      </c>
      <c r="BD100" s="304">
        <v>0.92</v>
      </c>
      <c r="BE100" s="304">
        <v>0.92</v>
      </c>
      <c r="BF100" s="304">
        <v>0.92</v>
      </c>
      <c r="BG100" s="304">
        <v>0.92</v>
      </c>
      <c r="BH100" s="304">
        <v>0.92</v>
      </c>
      <c r="BI100" s="304">
        <v>0.92</v>
      </c>
      <c r="BJ100" s="304">
        <v>0.92</v>
      </c>
      <c r="BK100" s="304">
        <v>0.92</v>
      </c>
    </row>
    <row r="101" spans="1:63">
      <c r="A101" s="286"/>
      <c r="C101" s="51" t="str">
        <v>Llamadas entrantes Larga Distancia de otros operadores fijos</v>
      </c>
      <c r="G101" t="s">
        <v>119</v>
      </c>
      <c r="N101" s="305">
        <v>0.92</v>
      </c>
      <c r="O101" s="305">
        <v>0.92</v>
      </c>
      <c r="P101" s="305">
        <v>0.92</v>
      </c>
      <c r="Q101" s="305">
        <v>0.92</v>
      </c>
      <c r="R101" s="305">
        <v>0.92</v>
      </c>
      <c r="S101" s="305">
        <v>0.92</v>
      </c>
      <c r="T101" s="305">
        <v>0.92</v>
      </c>
      <c r="U101" s="305">
        <v>0.92</v>
      </c>
      <c r="V101" s="305">
        <v>0.92</v>
      </c>
      <c r="W101" s="305">
        <v>0.92</v>
      </c>
      <c r="X101" s="305">
        <v>0.92</v>
      </c>
      <c r="Y101" s="305">
        <v>0.92</v>
      </c>
      <c r="Z101" s="305">
        <v>0.92</v>
      </c>
      <c r="AA101" s="305">
        <v>0.92</v>
      </c>
      <c r="AB101" s="305">
        <v>0.92</v>
      </c>
      <c r="AC101" s="305">
        <v>0.92</v>
      </c>
      <c r="AD101" s="305">
        <v>0.92</v>
      </c>
      <c r="AE101" s="305">
        <v>0.92</v>
      </c>
      <c r="AF101" s="305">
        <v>0.92</v>
      </c>
      <c r="AG101" s="305">
        <v>0.92</v>
      </c>
      <c r="AH101" s="305">
        <v>0.92</v>
      </c>
      <c r="AI101" s="305">
        <v>0.92</v>
      </c>
      <c r="AJ101" s="305">
        <v>0.92</v>
      </c>
      <c r="AK101" s="305">
        <v>0.92</v>
      </c>
      <c r="AL101" s="305">
        <v>0.92</v>
      </c>
      <c r="AM101" s="305">
        <v>0.92</v>
      </c>
      <c r="AN101" s="305">
        <v>0.92</v>
      </c>
      <c r="AO101" s="305">
        <v>0.92</v>
      </c>
      <c r="AP101" s="305">
        <v>0.92</v>
      </c>
      <c r="AQ101" s="305">
        <v>0.92</v>
      </c>
      <c r="AR101" s="305">
        <v>0.92</v>
      </c>
      <c r="AS101" s="305">
        <v>0.92</v>
      </c>
      <c r="AT101" s="305">
        <v>0.92</v>
      </c>
      <c r="AU101" s="305">
        <v>0.92</v>
      </c>
      <c r="AV101" s="305">
        <v>0.92</v>
      </c>
      <c r="AW101" s="305">
        <v>0.92</v>
      </c>
      <c r="AX101" s="305">
        <v>0.92</v>
      </c>
      <c r="AY101" s="305">
        <v>0.92</v>
      </c>
      <c r="AZ101" s="305">
        <v>0.92</v>
      </c>
      <c r="BA101" s="305">
        <v>0.92</v>
      </c>
      <c r="BB101" s="305">
        <v>0.92</v>
      </c>
      <c r="BC101" s="305">
        <v>0.92</v>
      </c>
      <c r="BD101" s="305">
        <v>0.92</v>
      </c>
      <c r="BE101" s="305">
        <v>0.92</v>
      </c>
      <c r="BF101" s="305">
        <v>0.92</v>
      </c>
      <c r="BG101" s="305">
        <v>0.92</v>
      </c>
      <c r="BH101" s="305">
        <v>0.92</v>
      </c>
      <c r="BI101" s="305">
        <v>0.92</v>
      </c>
      <c r="BJ101" s="305">
        <v>0.92</v>
      </c>
      <c r="BK101" s="305">
        <v>0.92</v>
      </c>
    </row>
    <row r="102" spans="1:63">
      <c r="A102" s="286"/>
      <c r="C102" s="51" t="str">
        <v>Llamadas entrantes de móvil</v>
      </c>
      <c r="G102" t="s">
        <v>119</v>
      </c>
      <c r="N102" s="305">
        <v>0.92</v>
      </c>
      <c r="O102" s="305">
        <v>0.92</v>
      </c>
      <c r="P102" s="305">
        <v>0.92</v>
      </c>
      <c r="Q102" s="305">
        <v>0.92</v>
      </c>
      <c r="R102" s="305">
        <v>0.92</v>
      </c>
      <c r="S102" s="305">
        <v>0.92</v>
      </c>
      <c r="T102" s="305">
        <v>0.92</v>
      </c>
      <c r="U102" s="305">
        <v>0.92</v>
      </c>
      <c r="V102" s="305">
        <v>0.92</v>
      </c>
      <c r="W102" s="305">
        <v>0.92</v>
      </c>
      <c r="X102" s="305">
        <v>0.92</v>
      </c>
      <c r="Y102" s="305">
        <v>0.92</v>
      </c>
      <c r="Z102" s="305">
        <v>0.92</v>
      </c>
      <c r="AA102" s="305">
        <v>0.92</v>
      </c>
      <c r="AB102" s="305">
        <v>0.92</v>
      </c>
      <c r="AC102" s="305">
        <v>0.92</v>
      </c>
      <c r="AD102" s="305">
        <v>0.92</v>
      </c>
      <c r="AE102" s="305">
        <v>0.92</v>
      </c>
      <c r="AF102" s="305">
        <v>0.92</v>
      </c>
      <c r="AG102" s="305">
        <v>0.92</v>
      </c>
      <c r="AH102" s="305">
        <v>0.92</v>
      </c>
      <c r="AI102" s="305">
        <v>0.92</v>
      </c>
      <c r="AJ102" s="305">
        <v>0.92</v>
      </c>
      <c r="AK102" s="305">
        <v>0.92</v>
      </c>
      <c r="AL102" s="305">
        <v>0.92</v>
      </c>
      <c r="AM102" s="305">
        <v>0.92</v>
      </c>
      <c r="AN102" s="305">
        <v>0.92</v>
      </c>
      <c r="AO102" s="305">
        <v>0.92</v>
      </c>
      <c r="AP102" s="305">
        <v>0.92</v>
      </c>
      <c r="AQ102" s="305">
        <v>0.92</v>
      </c>
      <c r="AR102" s="305">
        <v>0.92</v>
      </c>
      <c r="AS102" s="305">
        <v>0.92</v>
      </c>
      <c r="AT102" s="305">
        <v>0.92</v>
      </c>
      <c r="AU102" s="305">
        <v>0.92</v>
      </c>
      <c r="AV102" s="305">
        <v>0.92</v>
      </c>
      <c r="AW102" s="305">
        <v>0.92</v>
      </c>
      <c r="AX102" s="305">
        <v>0.92</v>
      </c>
      <c r="AY102" s="305">
        <v>0.92</v>
      </c>
      <c r="AZ102" s="305">
        <v>0.92</v>
      </c>
      <c r="BA102" s="305">
        <v>0.92</v>
      </c>
      <c r="BB102" s="305">
        <v>0.92</v>
      </c>
      <c r="BC102" s="305">
        <v>0.92</v>
      </c>
      <c r="BD102" s="305">
        <v>0.92</v>
      </c>
      <c r="BE102" s="305">
        <v>0.92</v>
      </c>
      <c r="BF102" s="305">
        <v>0.92</v>
      </c>
      <c r="BG102" s="305">
        <v>0.92</v>
      </c>
      <c r="BH102" s="305">
        <v>0.92</v>
      </c>
      <c r="BI102" s="305">
        <v>0.92</v>
      </c>
      <c r="BJ102" s="305">
        <v>0.92</v>
      </c>
      <c r="BK102" s="305">
        <v>0.92</v>
      </c>
    </row>
    <row r="103" spans="1:63">
      <c r="A103" s="286"/>
      <c r="C103" s="51" t="str">
        <v>Llamadas entrantes de internacional</v>
      </c>
      <c r="G103" t="s">
        <v>119</v>
      </c>
      <c r="N103" s="305">
        <v>0.92</v>
      </c>
      <c r="O103" s="305">
        <v>0.92</v>
      </c>
      <c r="P103" s="305">
        <v>0.92</v>
      </c>
      <c r="Q103" s="305">
        <v>0.92</v>
      </c>
      <c r="R103" s="305">
        <v>0.92</v>
      </c>
      <c r="S103" s="305">
        <v>0.92</v>
      </c>
      <c r="T103" s="305">
        <v>0.92</v>
      </c>
      <c r="U103" s="305">
        <v>0.92</v>
      </c>
      <c r="V103" s="305">
        <v>0.92</v>
      </c>
      <c r="W103" s="305">
        <v>0.92</v>
      </c>
      <c r="X103" s="305">
        <v>0.92</v>
      </c>
      <c r="Y103" s="305">
        <v>0.92</v>
      </c>
      <c r="Z103" s="305">
        <v>0.92</v>
      </c>
      <c r="AA103" s="305">
        <v>0.92</v>
      </c>
      <c r="AB103" s="305">
        <v>0.92</v>
      </c>
      <c r="AC103" s="305">
        <v>0.92</v>
      </c>
      <c r="AD103" s="305">
        <v>0.92</v>
      </c>
      <c r="AE103" s="305">
        <v>0.92</v>
      </c>
      <c r="AF103" s="305">
        <v>0.92</v>
      </c>
      <c r="AG103" s="305">
        <v>0.92</v>
      </c>
      <c r="AH103" s="305">
        <v>0.92</v>
      </c>
      <c r="AI103" s="305">
        <v>0.92</v>
      </c>
      <c r="AJ103" s="305">
        <v>0.92</v>
      </c>
      <c r="AK103" s="305">
        <v>0.92</v>
      </c>
      <c r="AL103" s="305">
        <v>0.92</v>
      </c>
      <c r="AM103" s="305">
        <v>0.92</v>
      </c>
      <c r="AN103" s="305">
        <v>0.92</v>
      </c>
      <c r="AO103" s="305">
        <v>0.92</v>
      </c>
      <c r="AP103" s="305">
        <v>0.92</v>
      </c>
      <c r="AQ103" s="305">
        <v>0.92</v>
      </c>
      <c r="AR103" s="305">
        <v>0.92</v>
      </c>
      <c r="AS103" s="305">
        <v>0.92</v>
      </c>
      <c r="AT103" s="305">
        <v>0.92</v>
      </c>
      <c r="AU103" s="305">
        <v>0.92</v>
      </c>
      <c r="AV103" s="305">
        <v>0.92</v>
      </c>
      <c r="AW103" s="305">
        <v>0.92</v>
      </c>
      <c r="AX103" s="305">
        <v>0.92</v>
      </c>
      <c r="AY103" s="305">
        <v>0.92</v>
      </c>
      <c r="AZ103" s="305">
        <v>0.92</v>
      </c>
      <c r="BA103" s="305">
        <v>0.92</v>
      </c>
      <c r="BB103" s="305">
        <v>0.92</v>
      </c>
      <c r="BC103" s="305">
        <v>0.92</v>
      </c>
      <c r="BD103" s="305">
        <v>0.92</v>
      </c>
      <c r="BE103" s="305">
        <v>0.92</v>
      </c>
      <c r="BF103" s="305">
        <v>0.92</v>
      </c>
      <c r="BG103" s="305">
        <v>0.92</v>
      </c>
      <c r="BH103" s="305">
        <v>0.92</v>
      </c>
      <c r="BI103" s="305">
        <v>0.92</v>
      </c>
      <c r="BJ103" s="305">
        <v>0.92</v>
      </c>
      <c r="BK103" s="305">
        <v>0.92</v>
      </c>
    </row>
    <row r="104" spans="1:63">
      <c r="A104" s="286"/>
      <c r="C104" s="51" t="str">
        <v>Llamadas entrantes de números no geográficos</v>
      </c>
      <c r="G104" t="s">
        <v>119</v>
      </c>
      <c r="N104" s="305">
        <v>0.92</v>
      </c>
      <c r="O104" s="305">
        <v>0.92</v>
      </c>
      <c r="P104" s="305">
        <v>0.92</v>
      </c>
      <c r="Q104" s="305">
        <v>0.92</v>
      </c>
      <c r="R104" s="305">
        <v>0.92</v>
      </c>
      <c r="S104" s="305">
        <v>0.92</v>
      </c>
      <c r="T104" s="305">
        <v>0.92</v>
      </c>
      <c r="U104" s="305">
        <v>0.92</v>
      </c>
      <c r="V104" s="305">
        <v>0.92</v>
      </c>
      <c r="W104" s="305">
        <v>0.92</v>
      </c>
      <c r="X104" s="305">
        <v>0.92</v>
      </c>
      <c r="Y104" s="305">
        <v>0.92</v>
      </c>
      <c r="Z104" s="305">
        <v>0.92</v>
      </c>
      <c r="AA104" s="305">
        <v>0.92</v>
      </c>
      <c r="AB104" s="305">
        <v>0.92</v>
      </c>
      <c r="AC104" s="305">
        <v>0.92</v>
      </c>
      <c r="AD104" s="305">
        <v>0.92</v>
      </c>
      <c r="AE104" s="305">
        <v>0.92</v>
      </c>
      <c r="AF104" s="305">
        <v>0.92</v>
      </c>
      <c r="AG104" s="305">
        <v>0.92</v>
      </c>
      <c r="AH104" s="305">
        <v>0.92</v>
      </c>
      <c r="AI104" s="305">
        <v>0.92</v>
      </c>
      <c r="AJ104" s="305">
        <v>0.92</v>
      </c>
      <c r="AK104" s="305">
        <v>0.92</v>
      </c>
      <c r="AL104" s="305">
        <v>0.92</v>
      </c>
      <c r="AM104" s="305">
        <v>0.92</v>
      </c>
      <c r="AN104" s="305">
        <v>0.92</v>
      </c>
      <c r="AO104" s="305">
        <v>0.92</v>
      </c>
      <c r="AP104" s="305">
        <v>0.92</v>
      </c>
      <c r="AQ104" s="305">
        <v>0.92</v>
      </c>
      <c r="AR104" s="305">
        <v>0.92</v>
      </c>
      <c r="AS104" s="305">
        <v>0.92</v>
      </c>
      <c r="AT104" s="305">
        <v>0.92</v>
      </c>
      <c r="AU104" s="305">
        <v>0.92</v>
      </c>
      <c r="AV104" s="305">
        <v>0.92</v>
      </c>
      <c r="AW104" s="305">
        <v>0.92</v>
      </c>
      <c r="AX104" s="305">
        <v>0.92</v>
      </c>
      <c r="AY104" s="305">
        <v>0.92</v>
      </c>
      <c r="AZ104" s="305">
        <v>0.92</v>
      </c>
      <c r="BA104" s="305">
        <v>0.92</v>
      </c>
      <c r="BB104" s="305">
        <v>0.92</v>
      </c>
      <c r="BC104" s="305">
        <v>0.92</v>
      </c>
      <c r="BD104" s="305">
        <v>0.92</v>
      </c>
      <c r="BE104" s="305">
        <v>0.92</v>
      </c>
      <c r="BF104" s="305">
        <v>0.92</v>
      </c>
      <c r="BG104" s="305">
        <v>0.92</v>
      </c>
      <c r="BH104" s="305">
        <v>0.92</v>
      </c>
      <c r="BI104" s="305">
        <v>0.92</v>
      </c>
      <c r="BJ104" s="305">
        <v>0.92</v>
      </c>
      <c r="BK104" s="305">
        <v>0.92</v>
      </c>
    </row>
    <row r="105" spans="1:63">
      <c r="A105" s="286"/>
      <c r="C105" s="51" t="str">
        <v>Fixed Service14</v>
      </c>
      <c r="G105" t="s">
        <v>119</v>
      </c>
      <c r="N105" s="306">
        <v>0</v>
      </c>
      <c r="O105" s="306">
        <v>0</v>
      </c>
      <c r="P105" s="306">
        <v>0</v>
      </c>
      <c r="Q105" s="306">
        <v>0</v>
      </c>
      <c r="R105" s="306">
        <v>0</v>
      </c>
      <c r="S105" s="306">
        <v>0</v>
      </c>
      <c r="T105" s="306">
        <v>0</v>
      </c>
      <c r="U105" s="306">
        <v>0</v>
      </c>
      <c r="V105" s="306">
        <v>0</v>
      </c>
      <c r="W105" s="306">
        <v>0</v>
      </c>
      <c r="X105" s="306">
        <v>0</v>
      </c>
      <c r="Y105" s="306">
        <v>0</v>
      </c>
      <c r="Z105" s="306">
        <v>0</v>
      </c>
      <c r="AA105" s="306">
        <v>0</v>
      </c>
      <c r="AB105" s="306">
        <v>0</v>
      </c>
      <c r="AC105" s="306">
        <v>0</v>
      </c>
      <c r="AD105" s="306">
        <v>0</v>
      </c>
      <c r="AE105" s="306">
        <v>0</v>
      </c>
      <c r="AF105" s="306">
        <v>0</v>
      </c>
      <c r="AG105" s="306">
        <v>0</v>
      </c>
      <c r="AH105" s="306">
        <v>0</v>
      </c>
      <c r="AI105" s="306">
        <v>0</v>
      </c>
      <c r="AJ105" s="306">
        <v>0</v>
      </c>
      <c r="AK105" s="306">
        <v>0</v>
      </c>
      <c r="AL105" s="306">
        <v>0</v>
      </c>
      <c r="AM105" s="306">
        <v>0</v>
      </c>
      <c r="AN105" s="306">
        <v>0</v>
      </c>
      <c r="AO105" s="306">
        <v>0</v>
      </c>
      <c r="AP105" s="306">
        <v>0</v>
      </c>
      <c r="AQ105" s="306">
        <v>0</v>
      </c>
      <c r="AR105" s="306">
        <v>0</v>
      </c>
      <c r="AS105" s="306">
        <v>0</v>
      </c>
      <c r="AT105" s="306">
        <v>0</v>
      </c>
      <c r="AU105" s="306">
        <v>0</v>
      </c>
      <c r="AV105" s="306">
        <v>0</v>
      </c>
      <c r="AW105" s="306">
        <v>0</v>
      </c>
      <c r="AX105" s="306">
        <v>0</v>
      </c>
      <c r="AY105" s="306">
        <v>0</v>
      </c>
      <c r="AZ105" s="306">
        <v>0</v>
      </c>
      <c r="BA105" s="306">
        <v>0</v>
      </c>
      <c r="BB105" s="306">
        <v>0</v>
      </c>
      <c r="BC105" s="306">
        <v>0</v>
      </c>
      <c r="BD105" s="306">
        <v>0</v>
      </c>
      <c r="BE105" s="306">
        <v>0</v>
      </c>
      <c r="BF105" s="306">
        <v>0</v>
      </c>
      <c r="BG105" s="306">
        <v>0</v>
      </c>
      <c r="BH105" s="306">
        <v>0</v>
      </c>
      <c r="BI105" s="306">
        <v>0</v>
      </c>
      <c r="BJ105" s="306">
        <v>0</v>
      </c>
      <c r="BK105" s="306">
        <v>0</v>
      </c>
    </row>
    <row r="106" spans="1:63">
      <c r="A106" s="286"/>
      <c r="C106" s="51" t="str">
        <v>Llamadas en tránsito Local</v>
      </c>
      <c r="G106" t="s">
        <v>119</v>
      </c>
      <c r="N106" s="304">
        <v>0.93034507523172583</v>
      </c>
      <c r="O106" s="304">
        <v>0.93034507523172583</v>
      </c>
      <c r="P106" s="304">
        <v>0.93034507523172583</v>
      </c>
      <c r="Q106" s="304">
        <v>0.93034507523172583</v>
      </c>
      <c r="R106" s="304">
        <v>0.93034507523172583</v>
      </c>
      <c r="S106" s="304">
        <v>0.93034507523172583</v>
      </c>
      <c r="T106" s="304">
        <v>0.93034507523172583</v>
      </c>
      <c r="U106" s="304">
        <v>0.93034507523172583</v>
      </c>
      <c r="V106" s="304">
        <v>0.93034507523172583</v>
      </c>
      <c r="W106" s="304">
        <v>0.93034507523172583</v>
      </c>
      <c r="X106" s="304">
        <v>0.93034507523172583</v>
      </c>
      <c r="Y106" s="304">
        <v>0.93034507523172583</v>
      </c>
      <c r="Z106" s="304">
        <v>0.93034507523172583</v>
      </c>
      <c r="AA106" s="304">
        <v>0.93034507523172583</v>
      </c>
      <c r="AB106" s="304">
        <v>0.93034507523172583</v>
      </c>
      <c r="AC106" s="304">
        <v>0.93034507523172583</v>
      </c>
      <c r="AD106" s="304">
        <v>0.93034507523172583</v>
      </c>
      <c r="AE106" s="304">
        <v>0.93034507523172583</v>
      </c>
      <c r="AF106" s="304">
        <v>0.93034507523172583</v>
      </c>
      <c r="AG106" s="304">
        <v>0.93034507523172583</v>
      </c>
      <c r="AH106" s="304">
        <v>0.93034507523172583</v>
      </c>
      <c r="AI106" s="304">
        <v>0.93034507523172583</v>
      </c>
      <c r="AJ106" s="304">
        <v>0.93034507523172583</v>
      </c>
      <c r="AK106" s="304">
        <v>0.93034507523172583</v>
      </c>
      <c r="AL106" s="304">
        <v>0.93034507523172583</v>
      </c>
      <c r="AM106" s="304">
        <v>0.93034507523172583</v>
      </c>
      <c r="AN106" s="304">
        <v>0.93034507523172583</v>
      </c>
      <c r="AO106" s="304">
        <v>0.93034507523172583</v>
      </c>
      <c r="AP106" s="304">
        <v>0.93034507523172583</v>
      </c>
      <c r="AQ106" s="304">
        <v>0.93034507523172583</v>
      </c>
      <c r="AR106" s="304">
        <v>0.93034507523172583</v>
      </c>
      <c r="AS106" s="304">
        <v>0.93034507523172583</v>
      </c>
      <c r="AT106" s="304">
        <v>0.93034507523172583</v>
      </c>
      <c r="AU106" s="304">
        <v>0.93034507523172583</v>
      </c>
      <c r="AV106" s="304">
        <v>0.93034507523172583</v>
      </c>
      <c r="AW106" s="304">
        <v>0.93034507523172583</v>
      </c>
      <c r="AX106" s="304">
        <v>0.93034507523172583</v>
      </c>
      <c r="AY106" s="304">
        <v>0.93034507523172583</v>
      </c>
      <c r="AZ106" s="304">
        <v>0.93034507523172583</v>
      </c>
      <c r="BA106" s="304">
        <v>0.93034507523172583</v>
      </c>
      <c r="BB106" s="304">
        <v>0.93034507523172583</v>
      </c>
      <c r="BC106" s="304">
        <v>0.93034507523172583</v>
      </c>
      <c r="BD106" s="304">
        <v>0.93034507523172583</v>
      </c>
      <c r="BE106" s="304">
        <v>0.93034507523172583</v>
      </c>
      <c r="BF106" s="304">
        <v>0.93034507523172583</v>
      </c>
      <c r="BG106" s="304">
        <v>0.93034507523172583</v>
      </c>
      <c r="BH106" s="304">
        <v>0.93034507523172583</v>
      </c>
      <c r="BI106" s="304">
        <v>0.93034507523172583</v>
      </c>
      <c r="BJ106" s="304">
        <v>0.93034507523172583</v>
      </c>
      <c r="BK106" s="304">
        <v>0.93034507523172583</v>
      </c>
    </row>
    <row r="107" spans="1:63">
      <c r="A107" s="286"/>
      <c r="C107" s="51" t="str">
        <v>Llamadas en tránsito Larga Distancia</v>
      </c>
      <c r="G107" t="s">
        <v>119</v>
      </c>
      <c r="N107" s="305">
        <v>0.93034507523172583</v>
      </c>
      <c r="O107" s="305">
        <v>0.93034507523172583</v>
      </c>
      <c r="P107" s="305">
        <v>0.93034507523172583</v>
      </c>
      <c r="Q107" s="305">
        <v>0.93034507523172583</v>
      </c>
      <c r="R107" s="305">
        <v>0.93034507523172583</v>
      </c>
      <c r="S107" s="305">
        <v>0.93034507523172583</v>
      </c>
      <c r="T107" s="305">
        <v>0.93034507523172583</v>
      </c>
      <c r="U107" s="305">
        <v>0.93034507523172583</v>
      </c>
      <c r="V107" s="305">
        <v>0.93034507523172583</v>
      </c>
      <c r="W107" s="305">
        <v>0.93034507523172583</v>
      </c>
      <c r="X107" s="305">
        <v>0.93034507523172583</v>
      </c>
      <c r="Y107" s="305">
        <v>0.93034507523172583</v>
      </c>
      <c r="Z107" s="305">
        <v>0.93034507523172583</v>
      </c>
      <c r="AA107" s="305">
        <v>0.93034507523172583</v>
      </c>
      <c r="AB107" s="305">
        <v>0.93034507523172583</v>
      </c>
      <c r="AC107" s="305">
        <v>0.93034507523172583</v>
      </c>
      <c r="AD107" s="305">
        <v>0.93034507523172583</v>
      </c>
      <c r="AE107" s="305">
        <v>0.93034507523172583</v>
      </c>
      <c r="AF107" s="305">
        <v>0.93034507523172583</v>
      </c>
      <c r="AG107" s="305">
        <v>0.93034507523172583</v>
      </c>
      <c r="AH107" s="305">
        <v>0.93034507523172583</v>
      </c>
      <c r="AI107" s="305">
        <v>0.93034507523172583</v>
      </c>
      <c r="AJ107" s="305">
        <v>0.93034507523172583</v>
      </c>
      <c r="AK107" s="305">
        <v>0.93034507523172583</v>
      </c>
      <c r="AL107" s="305">
        <v>0.93034507523172583</v>
      </c>
      <c r="AM107" s="305">
        <v>0.93034507523172583</v>
      </c>
      <c r="AN107" s="305">
        <v>0.93034507523172583</v>
      </c>
      <c r="AO107" s="305">
        <v>0.93034507523172583</v>
      </c>
      <c r="AP107" s="305">
        <v>0.93034507523172583</v>
      </c>
      <c r="AQ107" s="305">
        <v>0.93034507523172583</v>
      </c>
      <c r="AR107" s="305">
        <v>0.93034507523172583</v>
      </c>
      <c r="AS107" s="305">
        <v>0.93034507523172583</v>
      </c>
      <c r="AT107" s="305">
        <v>0.93034507523172583</v>
      </c>
      <c r="AU107" s="305">
        <v>0.93034507523172583</v>
      </c>
      <c r="AV107" s="305">
        <v>0.93034507523172583</v>
      </c>
      <c r="AW107" s="305">
        <v>0.93034507523172583</v>
      </c>
      <c r="AX107" s="305">
        <v>0.93034507523172583</v>
      </c>
      <c r="AY107" s="305">
        <v>0.93034507523172583</v>
      </c>
      <c r="AZ107" s="305">
        <v>0.93034507523172583</v>
      </c>
      <c r="BA107" s="305">
        <v>0.93034507523172583</v>
      </c>
      <c r="BB107" s="305">
        <v>0.93034507523172583</v>
      </c>
      <c r="BC107" s="305">
        <v>0.93034507523172583</v>
      </c>
      <c r="BD107" s="305">
        <v>0.93034507523172583</v>
      </c>
      <c r="BE107" s="305">
        <v>0.93034507523172583</v>
      </c>
      <c r="BF107" s="305">
        <v>0.93034507523172583</v>
      </c>
      <c r="BG107" s="305">
        <v>0.93034507523172583</v>
      </c>
      <c r="BH107" s="305">
        <v>0.93034507523172583</v>
      </c>
      <c r="BI107" s="305">
        <v>0.93034507523172583</v>
      </c>
      <c r="BJ107" s="305">
        <v>0.93034507523172583</v>
      </c>
      <c r="BK107" s="305">
        <v>0.93034507523172583</v>
      </c>
    </row>
    <row r="108" spans="1:63">
      <c r="A108" s="286"/>
      <c r="C108" s="51" t="str">
        <v>Fixed Service17</v>
      </c>
      <c r="G108" t="s">
        <v>119</v>
      </c>
      <c r="N108" s="306">
        <v>0</v>
      </c>
      <c r="O108" s="306">
        <v>0</v>
      </c>
      <c r="P108" s="306">
        <v>0</v>
      </c>
      <c r="Q108" s="306">
        <v>0</v>
      </c>
      <c r="R108" s="306">
        <v>0</v>
      </c>
      <c r="S108" s="306">
        <v>0</v>
      </c>
      <c r="T108" s="306">
        <v>0</v>
      </c>
      <c r="U108" s="306">
        <v>0</v>
      </c>
      <c r="V108" s="306">
        <v>0</v>
      </c>
      <c r="W108" s="306">
        <v>0</v>
      </c>
      <c r="X108" s="306">
        <v>0</v>
      </c>
      <c r="Y108" s="306">
        <v>0</v>
      </c>
      <c r="Z108" s="306">
        <v>0</v>
      </c>
      <c r="AA108" s="306">
        <v>0</v>
      </c>
      <c r="AB108" s="306">
        <v>0</v>
      </c>
      <c r="AC108" s="306">
        <v>0</v>
      </c>
      <c r="AD108" s="306">
        <v>0</v>
      </c>
      <c r="AE108" s="306">
        <v>0</v>
      </c>
      <c r="AF108" s="306">
        <v>0</v>
      </c>
      <c r="AG108" s="306">
        <v>0</v>
      </c>
      <c r="AH108" s="306">
        <v>0</v>
      </c>
      <c r="AI108" s="306">
        <v>0</v>
      </c>
      <c r="AJ108" s="306">
        <v>0</v>
      </c>
      <c r="AK108" s="306">
        <v>0</v>
      </c>
      <c r="AL108" s="306">
        <v>0</v>
      </c>
      <c r="AM108" s="306">
        <v>0</v>
      </c>
      <c r="AN108" s="306">
        <v>0</v>
      </c>
      <c r="AO108" s="306">
        <v>0</v>
      </c>
      <c r="AP108" s="306">
        <v>0</v>
      </c>
      <c r="AQ108" s="306">
        <v>0</v>
      </c>
      <c r="AR108" s="306">
        <v>0</v>
      </c>
      <c r="AS108" s="306">
        <v>0</v>
      </c>
      <c r="AT108" s="306">
        <v>0</v>
      </c>
      <c r="AU108" s="306">
        <v>0</v>
      </c>
      <c r="AV108" s="306">
        <v>0</v>
      </c>
      <c r="AW108" s="306">
        <v>0</v>
      </c>
      <c r="AX108" s="306">
        <v>0</v>
      </c>
      <c r="AY108" s="306">
        <v>0</v>
      </c>
      <c r="AZ108" s="306">
        <v>0</v>
      </c>
      <c r="BA108" s="306">
        <v>0</v>
      </c>
      <c r="BB108" s="306">
        <v>0</v>
      </c>
      <c r="BC108" s="306">
        <v>0</v>
      </c>
      <c r="BD108" s="306">
        <v>0</v>
      </c>
      <c r="BE108" s="306">
        <v>0</v>
      </c>
      <c r="BF108" s="306">
        <v>0</v>
      </c>
      <c r="BG108" s="306">
        <v>0</v>
      </c>
      <c r="BH108" s="306">
        <v>0</v>
      </c>
      <c r="BI108" s="306">
        <v>0</v>
      </c>
      <c r="BJ108" s="306">
        <v>0</v>
      </c>
      <c r="BK108" s="306">
        <v>0</v>
      </c>
    </row>
    <row r="109" spans="1:63">
      <c r="A109" s="286"/>
      <c r="C109" s="51" t="str">
        <v>SMS on-net</v>
      </c>
      <c r="G109" t="s">
        <v>119</v>
      </c>
      <c r="N109" s="304">
        <v>0.995</v>
      </c>
      <c r="O109" s="304">
        <v>0.995</v>
      </c>
      <c r="P109" s="304">
        <v>0.995</v>
      </c>
      <c r="Q109" s="304">
        <v>0.995</v>
      </c>
      <c r="R109" s="304">
        <v>0.995</v>
      </c>
      <c r="S109" s="304">
        <v>0.995</v>
      </c>
      <c r="T109" s="304">
        <v>0.995</v>
      </c>
      <c r="U109" s="304">
        <v>0.995</v>
      </c>
      <c r="V109" s="304">
        <v>0.995</v>
      </c>
      <c r="W109" s="304">
        <v>0.995</v>
      </c>
      <c r="X109" s="304">
        <v>0.995</v>
      </c>
      <c r="Y109" s="304">
        <v>0.995</v>
      </c>
      <c r="Z109" s="304">
        <v>0.995</v>
      </c>
      <c r="AA109" s="304">
        <v>0.995</v>
      </c>
      <c r="AB109" s="304">
        <v>0.995</v>
      </c>
      <c r="AC109" s="304">
        <v>0.995</v>
      </c>
      <c r="AD109" s="304">
        <v>0.995</v>
      </c>
      <c r="AE109" s="304">
        <v>0.995</v>
      </c>
      <c r="AF109" s="304">
        <v>0.995</v>
      </c>
      <c r="AG109" s="304">
        <v>0.995</v>
      </c>
      <c r="AH109" s="304">
        <v>0.995</v>
      </c>
      <c r="AI109" s="304">
        <v>0.995</v>
      </c>
      <c r="AJ109" s="304">
        <v>0.995</v>
      </c>
      <c r="AK109" s="304">
        <v>0.995</v>
      </c>
      <c r="AL109" s="304">
        <v>0.995</v>
      </c>
      <c r="AM109" s="304">
        <v>0.995</v>
      </c>
      <c r="AN109" s="304">
        <v>0.995</v>
      </c>
      <c r="AO109" s="304">
        <v>0.995</v>
      </c>
      <c r="AP109" s="304">
        <v>0.995</v>
      </c>
      <c r="AQ109" s="304">
        <v>0.995</v>
      </c>
      <c r="AR109" s="304">
        <v>0.995</v>
      </c>
      <c r="AS109" s="304">
        <v>0.995</v>
      </c>
      <c r="AT109" s="304">
        <v>0.995</v>
      </c>
      <c r="AU109" s="304">
        <v>0.995</v>
      </c>
      <c r="AV109" s="304">
        <v>0.995</v>
      </c>
      <c r="AW109" s="304">
        <v>0.995</v>
      </c>
      <c r="AX109" s="304">
        <v>0.995</v>
      </c>
      <c r="AY109" s="304">
        <v>0.995</v>
      </c>
      <c r="AZ109" s="304">
        <v>0.995</v>
      </c>
      <c r="BA109" s="304">
        <v>0.995</v>
      </c>
      <c r="BB109" s="304">
        <v>0.995</v>
      </c>
      <c r="BC109" s="304">
        <v>0.995</v>
      </c>
      <c r="BD109" s="304">
        <v>0.995</v>
      </c>
      <c r="BE109" s="304">
        <v>0.995</v>
      </c>
      <c r="BF109" s="304">
        <v>0.995</v>
      </c>
      <c r="BG109" s="304">
        <v>0.995</v>
      </c>
      <c r="BH109" s="304">
        <v>0.995</v>
      </c>
      <c r="BI109" s="304">
        <v>0.995</v>
      </c>
      <c r="BJ109" s="304">
        <v>0.995</v>
      </c>
      <c r="BK109" s="304">
        <v>0.995</v>
      </c>
    </row>
    <row r="110" spans="1:63">
      <c r="A110" s="286"/>
      <c r="C110" s="51" t="str">
        <v>SMS salientes</v>
      </c>
      <c r="G110" t="s">
        <v>119</v>
      </c>
      <c r="N110" s="304">
        <v>0.92</v>
      </c>
      <c r="O110" s="304">
        <v>0.92</v>
      </c>
      <c r="P110" s="304">
        <v>0.92</v>
      </c>
      <c r="Q110" s="304">
        <v>0.92</v>
      </c>
      <c r="R110" s="304">
        <v>0.92</v>
      </c>
      <c r="S110" s="304">
        <v>0.92</v>
      </c>
      <c r="T110" s="304">
        <v>0.92</v>
      </c>
      <c r="U110" s="304">
        <v>0.92</v>
      </c>
      <c r="V110" s="304">
        <v>0.92</v>
      </c>
      <c r="W110" s="304">
        <v>0.92</v>
      </c>
      <c r="X110" s="304">
        <v>0.92</v>
      </c>
      <c r="Y110" s="304">
        <v>0.92</v>
      </c>
      <c r="Z110" s="304">
        <v>0.92</v>
      </c>
      <c r="AA110" s="304">
        <v>0.92</v>
      </c>
      <c r="AB110" s="304">
        <v>0.92</v>
      </c>
      <c r="AC110" s="304">
        <v>0.92</v>
      </c>
      <c r="AD110" s="304">
        <v>0.92</v>
      </c>
      <c r="AE110" s="304">
        <v>0.92</v>
      </c>
      <c r="AF110" s="304">
        <v>0.92</v>
      </c>
      <c r="AG110" s="304">
        <v>0.92</v>
      </c>
      <c r="AH110" s="304">
        <v>0.92</v>
      </c>
      <c r="AI110" s="304">
        <v>0.92</v>
      </c>
      <c r="AJ110" s="304">
        <v>0.92</v>
      </c>
      <c r="AK110" s="304">
        <v>0.92</v>
      </c>
      <c r="AL110" s="304">
        <v>0.92</v>
      </c>
      <c r="AM110" s="304">
        <v>0.92</v>
      </c>
      <c r="AN110" s="304">
        <v>0.92</v>
      </c>
      <c r="AO110" s="304">
        <v>0.92</v>
      </c>
      <c r="AP110" s="304">
        <v>0.92</v>
      </c>
      <c r="AQ110" s="304">
        <v>0.92</v>
      </c>
      <c r="AR110" s="304">
        <v>0.92</v>
      </c>
      <c r="AS110" s="304">
        <v>0.92</v>
      </c>
      <c r="AT110" s="304">
        <v>0.92</v>
      </c>
      <c r="AU110" s="304">
        <v>0.92</v>
      </c>
      <c r="AV110" s="304">
        <v>0.92</v>
      </c>
      <c r="AW110" s="304">
        <v>0.92</v>
      </c>
      <c r="AX110" s="304">
        <v>0.92</v>
      </c>
      <c r="AY110" s="304">
        <v>0.92</v>
      </c>
      <c r="AZ110" s="304">
        <v>0.92</v>
      </c>
      <c r="BA110" s="304">
        <v>0.92</v>
      </c>
      <c r="BB110" s="304">
        <v>0.92</v>
      </c>
      <c r="BC110" s="304">
        <v>0.92</v>
      </c>
      <c r="BD110" s="304">
        <v>0.92</v>
      </c>
      <c r="BE110" s="304">
        <v>0.92</v>
      </c>
      <c r="BF110" s="304">
        <v>0.92</v>
      </c>
      <c r="BG110" s="304">
        <v>0.92</v>
      </c>
      <c r="BH110" s="304">
        <v>0.92</v>
      </c>
      <c r="BI110" s="304">
        <v>0.92</v>
      </c>
      <c r="BJ110" s="304">
        <v>0.92</v>
      </c>
      <c r="BK110" s="304">
        <v>0.92</v>
      </c>
    </row>
    <row r="111" spans="1:63">
      <c r="A111" s="286"/>
      <c r="C111" s="51" t="str">
        <v>SMS entrantes</v>
      </c>
      <c r="G111" t="s">
        <v>119</v>
      </c>
      <c r="N111" s="304">
        <v>0.93034507523172583</v>
      </c>
      <c r="O111" s="304">
        <v>0.93034507523172583</v>
      </c>
      <c r="P111" s="304">
        <v>0.93034507523172583</v>
      </c>
      <c r="Q111" s="304">
        <v>0.93034507523172583</v>
      </c>
      <c r="R111" s="304">
        <v>0.93034507523172583</v>
      </c>
      <c r="S111" s="304">
        <v>0.93034507523172583</v>
      </c>
      <c r="T111" s="304">
        <v>0.93034507523172583</v>
      </c>
      <c r="U111" s="304">
        <v>0.93034507523172583</v>
      </c>
      <c r="V111" s="304">
        <v>0.93034507523172583</v>
      </c>
      <c r="W111" s="304">
        <v>0.93034507523172583</v>
      </c>
      <c r="X111" s="304">
        <v>0.93034507523172583</v>
      </c>
      <c r="Y111" s="304">
        <v>0.93034507523172583</v>
      </c>
      <c r="Z111" s="304">
        <v>0.93034507523172583</v>
      </c>
      <c r="AA111" s="304">
        <v>0.93034507523172583</v>
      </c>
      <c r="AB111" s="304">
        <v>0.93034507523172583</v>
      </c>
      <c r="AC111" s="304">
        <v>0.93034507523172583</v>
      </c>
      <c r="AD111" s="304">
        <v>0.93034507523172583</v>
      </c>
      <c r="AE111" s="304">
        <v>0.93034507523172583</v>
      </c>
      <c r="AF111" s="304">
        <v>0.93034507523172583</v>
      </c>
      <c r="AG111" s="304">
        <v>0.93034507523172583</v>
      </c>
      <c r="AH111" s="304">
        <v>0.93034507523172583</v>
      </c>
      <c r="AI111" s="304">
        <v>0.93034507523172583</v>
      </c>
      <c r="AJ111" s="304">
        <v>0.93034507523172583</v>
      </c>
      <c r="AK111" s="304">
        <v>0.93034507523172583</v>
      </c>
      <c r="AL111" s="304">
        <v>0.93034507523172583</v>
      </c>
      <c r="AM111" s="304">
        <v>0.93034507523172583</v>
      </c>
      <c r="AN111" s="304">
        <v>0.93034507523172583</v>
      </c>
      <c r="AO111" s="304">
        <v>0.93034507523172583</v>
      </c>
      <c r="AP111" s="304">
        <v>0.93034507523172583</v>
      </c>
      <c r="AQ111" s="304">
        <v>0.93034507523172583</v>
      </c>
      <c r="AR111" s="304">
        <v>0.93034507523172583</v>
      </c>
      <c r="AS111" s="304">
        <v>0.93034507523172583</v>
      </c>
      <c r="AT111" s="304">
        <v>0.93034507523172583</v>
      </c>
      <c r="AU111" s="304">
        <v>0.93034507523172583</v>
      </c>
      <c r="AV111" s="304">
        <v>0.93034507523172583</v>
      </c>
      <c r="AW111" s="304">
        <v>0.93034507523172583</v>
      </c>
      <c r="AX111" s="304">
        <v>0.93034507523172583</v>
      </c>
      <c r="AY111" s="304">
        <v>0.93034507523172583</v>
      </c>
      <c r="AZ111" s="304">
        <v>0.93034507523172583</v>
      </c>
      <c r="BA111" s="304">
        <v>0.93034507523172583</v>
      </c>
      <c r="BB111" s="304">
        <v>0.93034507523172583</v>
      </c>
      <c r="BC111" s="304">
        <v>0.93034507523172583</v>
      </c>
      <c r="BD111" s="304">
        <v>0.93034507523172583</v>
      </c>
      <c r="BE111" s="304">
        <v>0.93034507523172583</v>
      </c>
      <c r="BF111" s="304">
        <v>0.93034507523172583</v>
      </c>
      <c r="BG111" s="304">
        <v>0.93034507523172583</v>
      </c>
      <c r="BH111" s="304">
        <v>0.93034507523172583</v>
      </c>
      <c r="BI111" s="304">
        <v>0.93034507523172583</v>
      </c>
      <c r="BJ111" s="304">
        <v>0.93034507523172583</v>
      </c>
      <c r="BK111" s="304">
        <v>0.93034507523172583</v>
      </c>
    </row>
    <row r="112" spans="1:63">
      <c r="A112" s="286"/>
      <c r="C112" s="51" t="str">
        <v>Fixed Service21</v>
      </c>
      <c r="G112" t="s">
        <v>119</v>
      </c>
      <c r="N112" s="306">
        <v>0</v>
      </c>
      <c r="O112" s="306">
        <v>0</v>
      </c>
      <c r="P112" s="306">
        <v>0</v>
      </c>
      <c r="Q112" s="306">
        <v>0</v>
      </c>
      <c r="R112" s="306">
        <v>0</v>
      </c>
      <c r="S112" s="306">
        <v>0</v>
      </c>
      <c r="T112" s="306">
        <v>0</v>
      </c>
      <c r="U112" s="306">
        <v>0</v>
      </c>
      <c r="V112" s="306">
        <v>0</v>
      </c>
      <c r="W112" s="306">
        <v>0</v>
      </c>
      <c r="X112" s="306">
        <v>0</v>
      </c>
      <c r="Y112" s="306">
        <v>0</v>
      </c>
      <c r="Z112" s="306">
        <v>0</v>
      </c>
      <c r="AA112" s="306">
        <v>0</v>
      </c>
      <c r="AB112" s="306">
        <v>0</v>
      </c>
      <c r="AC112" s="306">
        <v>0</v>
      </c>
      <c r="AD112" s="306">
        <v>0</v>
      </c>
      <c r="AE112" s="306">
        <v>0</v>
      </c>
      <c r="AF112" s="306">
        <v>0</v>
      </c>
      <c r="AG112" s="306">
        <v>0</v>
      </c>
      <c r="AH112" s="306">
        <v>0</v>
      </c>
      <c r="AI112" s="306">
        <v>0</v>
      </c>
      <c r="AJ112" s="306">
        <v>0</v>
      </c>
      <c r="AK112" s="306">
        <v>0</v>
      </c>
      <c r="AL112" s="306">
        <v>0</v>
      </c>
      <c r="AM112" s="306">
        <v>0</v>
      </c>
      <c r="AN112" s="306">
        <v>0</v>
      </c>
      <c r="AO112" s="306">
        <v>0</v>
      </c>
      <c r="AP112" s="306">
        <v>0</v>
      </c>
      <c r="AQ112" s="306">
        <v>0</v>
      </c>
      <c r="AR112" s="306">
        <v>0</v>
      </c>
      <c r="AS112" s="306">
        <v>0</v>
      </c>
      <c r="AT112" s="306">
        <v>0</v>
      </c>
      <c r="AU112" s="306">
        <v>0</v>
      </c>
      <c r="AV112" s="306">
        <v>0</v>
      </c>
      <c r="AW112" s="306">
        <v>0</v>
      </c>
      <c r="AX112" s="306">
        <v>0</v>
      </c>
      <c r="AY112" s="306">
        <v>0</v>
      </c>
      <c r="AZ112" s="306">
        <v>0</v>
      </c>
      <c r="BA112" s="306">
        <v>0</v>
      </c>
      <c r="BB112" s="306">
        <v>0</v>
      </c>
      <c r="BC112" s="306">
        <v>0</v>
      </c>
      <c r="BD112" s="306">
        <v>0</v>
      </c>
      <c r="BE112" s="306">
        <v>0</v>
      </c>
      <c r="BF112" s="306">
        <v>0</v>
      </c>
      <c r="BG112" s="306">
        <v>0</v>
      </c>
      <c r="BH112" s="306">
        <v>0</v>
      </c>
      <c r="BI112" s="306">
        <v>0</v>
      </c>
      <c r="BJ112" s="306">
        <v>0</v>
      </c>
      <c r="BK112" s="306">
        <v>0</v>
      </c>
    </row>
    <row r="113" spans="1:64">
      <c r="A113" s="286"/>
      <c r="C113" s="51" t="str">
        <v>Enlaces dedicados</v>
      </c>
      <c r="G113" t="s">
        <v>119</v>
      </c>
      <c r="N113" s="304">
        <v>0.99</v>
      </c>
      <c r="O113" s="304">
        <v>0.99</v>
      </c>
      <c r="P113" s="304">
        <v>0.99</v>
      </c>
      <c r="Q113" s="304">
        <v>0.99</v>
      </c>
      <c r="R113" s="304">
        <v>0.99</v>
      </c>
      <c r="S113" s="304">
        <v>0.99</v>
      </c>
      <c r="T113" s="304">
        <v>0.99</v>
      </c>
      <c r="U113" s="304">
        <v>0.99</v>
      </c>
      <c r="V113" s="304">
        <v>0.99</v>
      </c>
      <c r="W113" s="304">
        <v>0.99</v>
      </c>
      <c r="X113" s="304">
        <v>0.99</v>
      </c>
      <c r="Y113" s="304">
        <v>0.99</v>
      </c>
      <c r="Z113" s="304">
        <v>0.99</v>
      </c>
      <c r="AA113" s="304">
        <v>0.99</v>
      </c>
      <c r="AB113" s="304">
        <v>0.99</v>
      </c>
      <c r="AC113" s="304">
        <v>0.99</v>
      </c>
      <c r="AD113" s="304">
        <v>0.99</v>
      </c>
      <c r="AE113" s="304">
        <v>0.99</v>
      </c>
      <c r="AF113" s="304">
        <v>0.99</v>
      </c>
      <c r="AG113" s="304">
        <v>0.99</v>
      </c>
      <c r="AH113" s="304">
        <v>0.99</v>
      </c>
      <c r="AI113" s="304">
        <v>0.99</v>
      </c>
      <c r="AJ113" s="304">
        <v>0.99</v>
      </c>
      <c r="AK113" s="304">
        <v>0.99</v>
      </c>
      <c r="AL113" s="304">
        <v>0.99</v>
      </c>
      <c r="AM113" s="304">
        <v>0.99</v>
      </c>
      <c r="AN113" s="304">
        <v>0.99</v>
      </c>
      <c r="AO113" s="304">
        <v>0.99</v>
      </c>
      <c r="AP113" s="304">
        <v>0.99</v>
      </c>
      <c r="AQ113" s="304">
        <v>0.99</v>
      </c>
      <c r="AR113" s="304">
        <v>0.99</v>
      </c>
      <c r="AS113" s="304">
        <v>0.99</v>
      </c>
      <c r="AT113" s="304">
        <v>0.99</v>
      </c>
      <c r="AU113" s="304">
        <v>0.99</v>
      </c>
      <c r="AV113" s="304">
        <v>0.99</v>
      </c>
      <c r="AW113" s="304">
        <v>0.99</v>
      </c>
      <c r="AX113" s="304">
        <v>0.99</v>
      </c>
      <c r="AY113" s="304">
        <v>0.99</v>
      </c>
      <c r="AZ113" s="304">
        <v>0.99</v>
      </c>
      <c r="BA113" s="304">
        <v>0.99</v>
      </c>
      <c r="BB113" s="304">
        <v>0.99</v>
      </c>
      <c r="BC113" s="304">
        <v>0.99</v>
      </c>
      <c r="BD113" s="304">
        <v>0.99</v>
      </c>
      <c r="BE113" s="304">
        <v>0.99</v>
      </c>
      <c r="BF113" s="304">
        <v>0.99</v>
      </c>
      <c r="BG113" s="304">
        <v>0.99</v>
      </c>
      <c r="BH113" s="304">
        <v>0.99</v>
      </c>
      <c r="BI113" s="304">
        <v>0.99</v>
      </c>
      <c r="BJ113" s="304">
        <v>0.99</v>
      </c>
      <c r="BK113" s="304">
        <v>0.99</v>
      </c>
    </row>
    <row r="114" spans="1:64">
      <c r="A114" s="286"/>
      <c r="C114" s="51" t="str">
        <v>xDSL propio (líneas)</v>
      </c>
      <c r="G114" t="s">
        <v>119</v>
      </c>
      <c r="N114" s="304">
        <v>0.97932753013929186</v>
      </c>
      <c r="O114" s="304">
        <v>0.97932753013929186</v>
      </c>
      <c r="P114" s="304">
        <v>0.97932753013929186</v>
      </c>
      <c r="Q114" s="304">
        <v>0.97932753013929186</v>
      </c>
      <c r="R114" s="304">
        <v>0.97932753013929186</v>
      </c>
      <c r="S114" s="304">
        <v>0.97932753013929186</v>
      </c>
      <c r="T114" s="304">
        <v>0.97932753013929186</v>
      </c>
      <c r="U114" s="304">
        <v>0.97932753013929186</v>
      </c>
      <c r="V114" s="304">
        <v>0.97932753013929186</v>
      </c>
      <c r="W114" s="304">
        <v>0.97932753013929186</v>
      </c>
      <c r="X114" s="304">
        <v>0.97932753013929186</v>
      </c>
      <c r="Y114" s="304">
        <v>0.97932753013929186</v>
      </c>
      <c r="Z114" s="304">
        <v>0.97932753013929186</v>
      </c>
      <c r="AA114" s="304">
        <v>0.97932753013929186</v>
      </c>
      <c r="AB114" s="304">
        <v>0.97932753013929186</v>
      </c>
      <c r="AC114" s="304">
        <v>0.97932753013929186</v>
      </c>
      <c r="AD114" s="304">
        <v>0.97932753013929186</v>
      </c>
      <c r="AE114" s="304">
        <v>0.97932753013929186</v>
      </c>
      <c r="AF114" s="304">
        <v>0.97932753013929186</v>
      </c>
      <c r="AG114" s="304">
        <v>0.97932753013929186</v>
      </c>
      <c r="AH114" s="304">
        <v>0.97932753013929186</v>
      </c>
      <c r="AI114" s="304">
        <v>0.97932753013929186</v>
      </c>
      <c r="AJ114" s="304">
        <v>0.97932753013929186</v>
      </c>
      <c r="AK114" s="304">
        <v>0.97932753013929186</v>
      </c>
      <c r="AL114" s="304">
        <v>0.97932753013929186</v>
      </c>
      <c r="AM114" s="304">
        <v>0.97932753013929186</v>
      </c>
      <c r="AN114" s="304">
        <v>0.97932753013929186</v>
      </c>
      <c r="AO114" s="304">
        <v>0.97932753013929186</v>
      </c>
      <c r="AP114" s="304">
        <v>0.97932753013929186</v>
      </c>
      <c r="AQ114" s="304">
        <v>0.97932753013929186</v>
      </c>
      <c r="AR114" s="304">
        <v>0.97932753013929186</v>
      </c>
      <c r="AS114" s="304">
        <v>0.97932753013929186</v>
      </c>
      <c r="AT114" s="304">
        <v>0.97932753013929186</v>
      </c>
      <c r="AU114" s="304">
        <v>0.97932753013929186</v>
      </c>
      <c r="AV114" s="304">
        <v>0.97932753013929186</v>
      </c>
      <c r="AW114" s="304">
        <v>0.97932753013929186</v>
      </c>
      <c r="AX114" s="304">
        <v>0.97932753013929186</v>
      </c>
      <c r="AY114" s="304">
        <v>0.97932753013929186</v>
      </c>
      <c r="AZ114" s="304">
        <v>0.97932753013929186</v>
      </c>
      <c r="BA114" s="304">
        <v>0.97932753013929186</v>
      </c>
      <c r="BB114" s="304">
        <v>0.97932753013929186</v>
      </c>
      <c r="BC114" s="304">
        <v>0.97932753013929186</v>
      </c>
      <c r="BD114" s="304">
        <v>0.97932753013929186</v>
      </c>
      <c r="BE114" s="304">
        <v>0.97932753013929186</v>
      </c>
      <c r="BF114" s="304">
        <v>0.97932753013929186</v>
      </c>
      <c r="BG114" s="304">
        <v>0.97932753013929186</v>
      </c>
      <c r="BH114" s="304">
        <v>0.97932753013929186</v>
      </c>
      <c r="BI114" s="304">
        <v>0.97932753013929186</v>
      </c>
      <c r="BJ114" s="304">
        <v>0.97932753013929186</v>
      </c>
      <c r="BK114" s="304">
        <v>0.97932753013929186</v>
      </c>
    </row>
    <row r="115" spans="1:64">
      <c r="A115" s="286"/>
      <c r="C115" s="51" t="str">
        <v>xDSL propio (contendido)</v>
      </c>
      <c r="G115" t="s">
        <v>119</v>
      </c>
      <c r="N115" s="305">
        <v>0.99</v>
      </c>
      <c r="O115" s="305">
        <v>0.97932753013929186</v>
      </c>
      <c r="P115" s="305">
        <v>0.97932753013929186</v>
      </c>
      <c r="Q115" s="305">
        <v>0.97932753013929186</v>
      </c>
      <c r="R115" s="305">
        <v>0.97932753013929186</v>
      </c>
      <c r="S115" s="305">
        <v>0.97932753013929186</v>
      </c>
      <c r="T115" s="305">
        <v>0.97932753013929186</v>
      </c>
      <c r="U115" s="305">
        <v>0.97932753013929186</v>
      </c>
      <c r="V115" s="305">
        <v>0.97932753013929186</v>
      </c>
      <c r="W115" s="305">
        <v>0.97932753013929186</v>
      </c>
      <c r="X115" s="305">
        <v>0.97932753013929186</v>
      </c>
      <c r="Y115" s="305">
        <v>0.97932753013929186</v>
      </c>
      <c r="Z115" s="305">
        <v>0.97932753013929186</v>
      </c>
      <c r="AA115" s="305">
        <v>0.97932753013929186</v>
      </c>
      <c r="AB115" s="305">
        <v>0.97932753013929186</v>
      </c>
      <c r="AC115" s="305">
        <v>0.97932753013929186</v>
      </c>
      <c r="AD115" s="305">
        <v>0.97932753013929186</v>
      </c>
      <c r="AE115" s="305">
        <v>0.97932753013929186</v>
      </c>
      <c r="AF115" s="305">
        <v>0.97932753013929186</v>
      </c>
      <c r="AG115" s="305">
        <v>0.97932753013929186</v>
      </c>
      <c r="AH115" s="305">
        <v>0.97932753013929186</v>
      </c>
      <c r="AI115" s="305">
        <v>0.97932753013929186</v>
      </c>
      <c r="AJ115" s="305">
        <v>0.97932753013929186</v>
      </c>
      <c r="AK115" s="305">
        <v>0.97932753013929186</v>
      </c>
      <c r="AL115" s="305">
        <v>0.97932753013929186</v>
      </c>
      <c r="AM115" s="305">
        <v>0.97932753013929186</v>
      </c>
      <c r="AN115" s="305">
        <v>0.97932753013929186</v>
      </c>
      <c r="AO115" s="305">
        <v>0.97932753013929186</v>
      </c>
      <c r="AP115" s="305">
        <v>0.97932753013929186</v>
      </c>
      <c r="AQ115" s="305">
        <v>0.97932753013929186</v>
      </c>
      <c r="AR115" s="305">
        <v>0.97932753013929186</v>
      </c>
      <c r="AS115" s="305">
        <v>0.97932753013929186</v>
      </c>
      <c r="AT115" s="305">
        <v>0.97932753013929186</v>
      </c>
      <c r="AU115" s="305">
        <v>0.97932753013929186</v>
      </c>
      <c r="AV115" s="305">
        <v>0.97932753013929186</v>
      </c>
      <c r="AW115" s="305">
        <v>0.97932753013929186</v>
      </c>
      <c r="AX115" s="305">
        <v>0.97932753013929186</v>
      </c>
      <c r="AY115" s="305">
        <v>0.97932753013929186</v>
      </c>
      <c r="AZ115" s="305">
        <v>0.97932753013929186</v>
      </c>
      <c r="BA115" s="305">
        <v>0.97932753013929186</v>
      </c>
      <c r="BB115" s="305">
        <v>0.97932753013929186</v>
      </c>
      <c r="BC115" s="305">
        <v>0.97932753013929186</v>
      </c>
      <c r="BD115" s="305">
        <v>0.97932753013929186</v>
      </c>
      <c r="BE115" s="305">
        <v>0.97932753013929186</v>
      </c>
      <c r="BF115" s="305">
        <v>0.97932753013929186</v>
      </c>
      <c r="BG115" s="305">
        <v>0.97932753013929186</v>
      </c>
      <c r="BH115" s="305">
        <v>0.97932753013929186</v>
      </c>
      <c r="BI115" s="305">
        <v>0.97932753013929186</v>
      </c>
      <c r="BJ115" s="305">
        <v>0.97932753013929186</v>
      </c>
      <c r="BK115" s="305">
        <v>0.97932753013929186</v>
      </c>
    </row>
    <row r="116" spans="1:64">
      <c r="A116" s="286"/>
      <c r="C116" s="51" t="str">
        <v>xDSL ajeno (líneas)</v>
      </c>
      <c r="G116" t="s">
        <v>119</v>
      </c>
      <c r="N116" s="305">
        <v>0.97932753013929186</v>
      </c>
      <c r="O116" s="305">
        <v>0.97932753013929186</v>
      </c>
      <c r="P116" s="305">
        <v>0.97932753013929186</v>
      </c>
      <c r="Q116" s="305">
        <v>0.97932753013929186</v>
      </c>
      <c r="R116" s="305">
        <v>0.97932753013929186</v>
      </c>
      <c r="S116" s="305">
        <v>0.97932753013929186</v>
      </c>
      <c r="T116" s="305">
        <v>0.97932753013929186</v>
      </c>
      <c r="U116" s="305">
        <v>0.97932753013929186</v>
      </c>
      <c r="V116" s="305">
        <v>0.97932753013929186</v>
      </c>
      <c r="W116" s="305">
        <v>0.97932753013929186</v>
      </c>
      <c r="X116" s="305">
        <v>0.97932753013929186</v>
      </c>
      <c r="Y116" s="305">
        <v>0.97932753013929186</v>
      </c>
      <c r="Z116" s="305">
        <v>0.97932753013929186</v>
      </c>
      <c r="AA116" s="305">
        <v>0.97932753013929186</v>
      </c>
      <c r="AB116" s="305">
        <v>0.97932753013929186</v>
      </c>
      <c r="AC116" s="305">
        <v>0.97932753013929186</v>
      </c>
      <c r="AD116" s="305">
        <v>0.97932753013929186</v>
      </c>
      <c r="AE116" s="305">
        <v>0.97932753013929186</v>
      </c>
      <c r="AF116" s="305">
        <v>0.97932753013929186</v>
      </c>
      <c r="AG116" s="305">
        <v>0.97932753013929186</v>
      </c>
      <c r="AH116" s="305">
        <v>0.97932753013929186</v>
      </c>
      <c r="AI116" s="305">
        <v>0.97932753013929186</v>
      </c>
      <c r="AJ116" s="305">
        <v>0.97932753013929186</v>
      </c>
      <c r="AK116" s="305">
        <v>0.97932753013929186</v>
      </c>
      <c r="AL116" s="305">
        <v>0.97932753013929186</v>
      </c>
      <c r="AM116" s="305">
        <v>0.97932753013929186</v>
      </c>
      <c r="AN116" s="305">
        <v>0.97932753013929186</v>
      </c>
      <c r="AO116" s="305">
        <v>0.97932753013929186</v>
      </c>
      <c r="AP116" s="305">
        <v>0.97932753013929186</v>
      </c>
      <c r="AQ116" s="305">
        <v>0.97932753013929186</v>
      </c>
      <c r="AR116" s="305">
        <v>0.97932753013929186</v>
      </c>
      <c r="AS116" s="305">
        <v>0.97932753013929186</v>
      </c>
      <c r="AT116" s="305">
        <v>0.97932753013929186</v>
      </c>
      <c r="AU116" s="305">
        <v>0.97932753013929186</v>
      </c>
      <c r="AV116" s="305">
        <v>0.97932753013929186</v>
      </c>
      <c r="AW116" s="305">
        <v>0.97932753013929186</v>
      </c>
      <c r="AX116" s="305">
        <v>0.97932753013929186</v>
      </c>
      <c r="AY116" s="305">
        <v>0.97932753013929186</v>
      </c>
      <c r="AZ116" s="305">
        <v>0.97932753013929186</v>
      </c>
      <c r="BA116" s="305">
        <v>0.97932753013929186</v>
      </c>
      <c r="BB116" s="305">
        <v>0.97932753013929186</v>
      </c>
      <c r="BC116" s="305">
        <v>0.97932753013929186</v>
      </c>
      <c r="BD116" s="305">
        <v>0.97932753013929186</v>
      </c>
      <c r="BE116" s="305">
        <v>0.97932753013929186</v>
      </c>
      <c r="BF116" s="305">
        <v>0.97932753013929186</v>
      </c>
      <c r="BG116" s="305">
        <v>0.97932753013929186</v>
      </c>
      <c r="BH116" s="305">
        <v>0.97932753013929186</v>
      </c>
      <c r="BI116" s="305">
        <v>0.97932753013929186</v>
      </c>
      <c r="BJ116" s="305">
        <v>0.97932753013929186</v>
      </c>
      <c r="BK116" s="305">
        <v>0.97932753013929186</v>
      </c>
    </row>
    <row r="117" spans="1:64">
      <c r="A117" s="286"/>
      <c r="C117" s="51" t="str">
        <v>xDSL ajeno (bitstream)</v>
      </c>
      <c r="G117" t="s">
        <v>119</v>
      </c>
      <c r="N117" s="305">
        <v>0.99</v>
      </c>
      <c r="O117" s="305">
        <v>0.97932753013929186</v>
      </c>
      <c r="P117" s="305">
        <v>0.97932753013929186</v>
      </c>
      <c r="Q117" s="305">
        <v>0.97932753013929186</v>
      </c>
      <c r="R117" s="305">
        <v>0.97932753013929186</v>
      </c>
      <c r="S117" s="305">
        <v>0.97932753013929186</v>
      </c>
      <c r="T117" s="305">
        <v>0.97932753013929186</v>
      </c>
      <c r="U117" s="305">
        <v>0.97932753013929186</v>
      </c>
      <c r="V117" s="305">
        <v>0.97932753013929186</v>
      </c>
      <c r="W117" s="305">
        <v>0.97932753013929186</v>
      </c>
      <c r="X117" s="305">
        <v>0.97932753013929186</v>
      </c>
      <c r="Y117" s="305">
        <v>0.97932753013929186</v>
      </c>
      <c r="Z117" s="305">
        <v>0.97932753013929186</v>
      </c>
      <c r="AA117" s="305">
        <v>0.97932753013929186</v>
      </c>
      <c r="AB117" s="305">
        <v>0.97932753013929186</v>
      </c>
      <c r="AC117" s="305">
        <v>0.97932753013929186</v>
      </c>
      <c r="AD117" s="305">
        <v>0.97932753013929186</v>
      </c>
      <c r="AE117" s="305">
        <v>0.97932753013929186</v>
      </c>
      <c r="AF117" s="305">
        <v>0.97932753013929186</v>
      </c>
      <c r="AG117" s="305">
        <v>0.97932753013929186</v>
      </c>
      <c r="AH117" s="305">
        <v>0.97932753013929186</v>
      </c>
      <c r="AI117" s="305">
        <v>0.97932753013929186</v>
      </c>
      <c r="AJ117" s="305">
        <v>0.97932753013929186</v>
      </c>
      <c r="AK117" s="305">
        <v>0.97932753013929186</v>
      </c>
      <c r="AL117" s="305">
        <v>0.97932753013929186</v>
      </c>
      <c r="AM117" s="305">
        <v>0.97932753013929186</v>
      </c>
      <c r="AN117" s="305">
        <v>0.97932753013929186</v>
      </c>
      <c r="AO117" s="305">
        <v>0.97932753013929186</v>
      </c>
      <c r="AP117" s="305">
        <v>0.97932753013929186</v>
      </c>
      <c r="AQ117" s="305">
        <v>0.97932753013929186</v>
      </c>
      <c r="AR117" s="305">
        <v>0.97932753013929186</v>
      </c>
      <c r="AS117" s="305">
        <v>0.97932753013929186</v>
      </c>
      <c r="AT117" s="305">
        <v>0.97932753013929186</v>
      </c>
      <c r="AU117" s="305">
        <v>0.97932753013929186</v>
      </c>
      <c r="AV117" s="305">
        <v>0.97932753013929186</v>
      </c>
      <c r="AW117" s="305">
        <v>0.97932753013929186</v>
      </c>
      <c r="AX117" s="305">
        <v>0.97932753013929186</v>
      </c>
      <c r="AY117" s="305">
        <v>0.97932753013929186</v>
      </c>
      <c r="AZ117" s="305">
        <v>0.97932753013929186</v>
      </c>
      <c r="BA117" s="305">
        <v>0.97932753013929186</v>
      </c>
      <c r="BB117" s="305">
        <v>0.97932753013929186</v>
      </c>
      <c r="BC117" s="305">
        <v>0.97932753013929186</v>
      </c>
      <c r="BD117" s="305">
        <v>0.97932753013929186</v>
      </c>
      <c r="BE117" s="305">
        <v>0.97932753013929186</v>
      </c>
      <c r="BF117" s="305">
        <v>0.97932753013929186</v>
      </c>
      <c r="BG117" s="305">
        <v>0.97932753013929186</v>
      </c>
      <c r="BH117" s="305">
        <v>0.97932753013929186</v>
      </c>
      <c r="BI117" s="305">
        <v>0.97932753013929186</v>
      </c>
      <c r="BJ117" s="305">
        <v>0.97932753013929186</v>
      </c>
      <c r="BK117" s="305">
        <v>0.97932753013929186</v>
      </c>
    </row>
    <row r="118" spans="1:64">
      <c r="A118" s="286"/>
      <c r="C118" s="51" t="str">
        <v>Fixed Service27</v>
      </c>
      <c r="G118" t="s">
        <v>119</v>
      </c>
      <c r="N118" s="306">
        <v>0</v>
      </c>
      <c r="O118" s="306">
        <v>0</v>
      </c>
      <c r="P118" s="306">
        <v>0</v>
      </c>
      <c r="Q118" s="306">
        <v>0</v>
      </c>
      <c r="R118" s="306">
        <v>0</v>
      </c>
      <c r="S118" s="306">
        <v>0</v>
      </c>
      <c r="T118" s="306">
        <v>0</v>
      </c>
      <c r="U118" s="306">
        <v>0</v>
      </c>
      <c r="V118" s="306">
        <v>0</v>
      </c>
      <c r="W118" s="306">
        <v>0</v>
      </c>
      <c r="X118" s="306">
        <v>0</v>
      </c>
      <c r="Y118" s="306">
        <v>0</v>
      </c>
      <c r="Z118" s="306">
        <v>0</v>
      </c>
      <c r="AA118" s="306">
        <v>0</v>
      </c>
      <c r="AB118" s="306">
        <v>0</v>
      </c>
      <c r="AC118" s="306">
        <v>0</v>
      </c>
      <c r="AD118" s="306">
        <v>0</v>
      </c>
      <c r="AE118" s="306">
        <v>0</v>
      </c>
      <c r="AF118" s="306">
        <v>0</v>
      </c>
      <c r="AG118" s="306">
        <v>0</v>
      </c>
      <c r="AH118" s="306">
        <v>0</v>
      </c>
      <c r="AI118" s="306">
        <v>0</v>
      </c>
      <c r="AJ118" s="306">
        <v>0</v>
      </c>
      <c r="AK118" s="306">
        <v>0</v>
      </c>
      <c r="AL118" s="306">
        <v>0</v>
      </c>
      <c r="AM118" s="306">
        <v>0</v>
      </c>
      <c r="AN118" s="306">
        <v>0</v>
      </c>
      <c r="AO118" s="306">
        <v>0</v>
      </c>
      <c r="AP118" s="306">
        <v>0</v>
      </c>
      <c r="AQ118" s="306">
        <v>0</v>
      </c>
      <c r="AR118" s="306">
        <v>0</v>
      </c>
      <c r="AS118" s="306">
        <v>0</v>
      </c>
      <c r="AT118" s="306">
        <v>0</v>
      </c>
      <c r="AU118" s="306">
        <v>0</v>
      </c>
      <c r="AV118" s="306">
        <v>0</v>
      </c>
      <c r="AW118" s="306">
        <v>0</v>
      </c>
      <c r="AX118" s="306">
        <v>0</v>
      </c>
      <c r="AY118" s="306">
        <v>0</v>
      </c>
      <c r="AZ118" s="306">
        <v>0</v>
      </c>
      <c r="BA118" s="306">
        <v>0</v>
      </c>
      <c r="BB118" s="306">
        <v>0</v>
      </c>
      <c r="BC118" s="306">
        <v>0</v>
      </c>
      <c r="BD118" s="306">
        <v>0</v>
      </c>
      <c r="BE118" s="306">
        <v>0</v>
      </c>
      <c r="BF118" s="306">
        <v>0</v>
      </c>
      <c r="BG118" s="306">
        <v>0</v>
      </c>
      <c r="BH118" s="306">
        <v>0</v>
      </c>
      <c r="BI118" s="306">
        <v>0</v>
      </c>
      <c r="BJ118" s="306">
        <v>0</v>
      </c>
      <c r="BK118" s="306">
        <v>0</v>
      </c>
    </row>
    <row r="119" spans="1:64">
      <c r="A119" s="286"/>
      <c r="C119" s="51" t="str">
        <v>Fixed Service28</v>
      </c>
      <c r="G119" t="s">
        <v>119</v>
      </c>
      <c r="N119" s="306">
        <v>0</v>
      </c>
      <c r="O119" s="306">
        <v>0</v>
      </c>
      <c r="P119" s="306">
        <v>0</v>
      </c>
      <c r="Q119" s="306">
        <v>0</v>
      </c>
      <c r="R119" s="306">
        <v>0</v>
      </c>
      <c r="S119" s="306">
        <v>0</v>
      </c>
      <c r="T119" s="306">
        <v>0</v>
      </c>
      <c r="U119" s="306">
        <v>0</v>
      </c>
      <c r="V119" s="306">
        <v>0</v>
      </c>
      <c r="W119" s="306">
        <v>0</v>
      </c>
      <c r="X119" s="306">
        <v>0</v>
      </c>
      <c r="Y119" s="306">
        <v>0</v>
      </c>
      <c r="Z119" s="306">
        <v>0</v>
      </c>
      <c r="AA119" s="306">
        <v>0</v>
      </c>
      <c r="AB119" s="306">
        <v>0</v>
      </c>
      <c r="AC119" s="306">
        <v>0</v>
      </c>
      <c r="AD119" s="306">
        <v>0</v>
      </c>
      <c r="AE119" s="306">
        <v>0</v>
      </c>
      <c r="AF119" s="306">
        <v>0</v>
      </c>
      <c r="AG119" s="306">
        <v>0</v>
      </c>
      <c r="AH119" s="306">
        <v>0</v>
      </c>
      <c r="AI119" s="306">
        <v>0</v>
      </c>
      <c r="AJ119" s="306">
        <v>0</v>
      </c>
      <c r="AK119" s="306">
        <v>0</v>
      </c>
      <c r="AL119" s="306">
        <v>0</v>
      </c>
      <c r="AM119" s="306">
        <v>0</v>
      </c>
      <c r="AN119" s="306">
        <v>0</v>
      </c>
      <c r="AO119" s="306">
        <v>0</v>
      </c>
      <c r="AP119" s="306">
        <v>0</v>
      </c>
      <c r="AQ119" s="306">
        <v>0</v>
      </c>
      <c r="AR119" s="306">
        <v>0</v>
      </c>
      <c r="AS119" s="306">
        <v>0</v>
      </c>
      <c r="AT119" s="306">
        <v>0</v>
      </c>
      <c r="AU119" s="306">
        <v>0</v>
      </c>
      <c r="AV119" s="306">
        <v>0</v>
      </c>
      <c r="AW119" s="306">
        <v>0</v>
      </c>
      <c r="AX119" s="306">
        <v>0</v>
      </c>
      <c r="AY119" s="306">
        <v>0</v>
      </c>
      <c r="AZ119" s="306">
        <v>0</v>
      </c>
      <c r="BA119" s="306">
        <v>0</v>
      </c>
      <c r="BB119" s="306">
        <v>0</v>
      </c>
      <c r="BC119" s="306">
        <v>0</v>
      </c>
      <c r="BD119" s="306">
        <v>0</v>
      </c>
      <c r="BE119" s="306">
        <v>0</v>
      </c>
      <c r="BF119" s="306">
        <v>0</v>
      </c>
      <c r="BG119" s="306">
        <v>0</v>
      </c>
      <c r="BH119" s="306">
        <v>0</v>
      </c>
      <c r="BI119" s="306">
        <v>0</v>
      </c>
      <c r="BJ119" s="306">
        <v>0</v>
      </c>
      <c r="BK119" s="306">
        <v>0</v>
      </c>
    </row>
    <row r="120" spans="1:64">
      <c r="A120" s="286"/>
      <c r="C120" s="51" t="str">
        <v>Fixed Service29</v>
      </c>
      <c r="G120" t="s">
        <v>119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6">
        <v>0</v>
      </c>
      <c r="T120" s="306">
        <v>0</v>
      </c>
      <c r="U120" s="306">
        <v>0</v>
      </c>
      <c r="V120" s="306">
        <v>0</v>
      </c>
      <c r="W120" s="306">
        <v>0</v>
      </c>
      <c r="X120" s="306">
        <v>0</v>
      </c>
      <c r="Y120" s="306">
        <v>0</v>
      </c>
      <c r="Z120" s="306">
        <v>0</v>
      </c>
      <c r="AA120" s="306">
        <v>0</v>
      </c>
      <c r="AB120" s="306">
        <v>0</v>
      </c>
      <c r="AC120" s="306">
        <v>0</v>
      </c>
      <c r="AD120" s="306">
        <v>0</v>
      </c>
      <c r="AE120" s="306">
        <v>0</v>
      </c>
      <c r="AF120" s="306">
        <v>0</v>
      </c>
      <c r="AG120" s="306">
        <v>0</v>
      </c>
      <c r="AH120" s="306">
        <v>0</v>
      </c>
      <c r="AI120" s="306">
        <v>0</v>
      </c>
      <c r="AJ120" s="306">
        <v>0</v>
      </c>
      <c r="AK120" s="306">
        <v>0</v>
      </c>
      <c r="AL120" s="306">
        <v>0</v>
      </c>
      <c r="AM120" s="306">
        <v>0</v>
      </c>
      <c r="AN120" s="306">
        <v>0</v>
      </c>
      <c r="AO120" s="306">
        <v>0</v>
      </c>
      <c r="AP120" s="306">
        <v>0</v>
      </c>
      <c r="AQ120" s="306">
        <v>0</v>
      </c>
      <c r="AR120" s="306">
        <v>0</v>
      </c>
      <c r="AS120" s="306">
        <v>0</v>
      </c>
      <c r="AT120" s="306">
        <v>0</v>
      </c>
      <c r="AU120" s="306">
        <v>0</v>
      </c>
      <c r="AV120" s="306">
        <v>0</v>
      </c>
      <c r="AW120" s="306">
        <v>0</v>
      </c>
      <c r="AX120" s="306">
        <v>0</v>
      </c>
      <c r="AY120" s="306">
        <v>0</v>
      </c>
      <c r="AZ120" s="306">
        <v>0</v>
      </c>
      <c r="BA120" s="306">
        <v>0</v>
      </c>
      <c r="BB120" s="306">
        <v>0</v>
      </c>
      <c r="BC120" s="306">
        <v>0</v>
      </c>
      <c r="BD120" s="306">
        <v>0</v>
      </c>
      <c r="BE120" s="306">
        <v>0</v>
      </c>
      <c r="BF120" s="306">
        <v>0</v>
      </c>
      <c r="BG120" s="306">
        <v>0</v>
      </c>
      <c r="BH120" s="306">
        <v>0</v>
      </c>
      <c r="BI120" s="306">
        <v>0</v>
      </c>
      <c r="BJ120" s="306">
        <v>0</v>
      </c>
      <c r="BK120" s="306">
        <v>0</v>
      </c>
    </row>
    <row r="121" spans="1:64">
      <c r="A121" s="286"/>
      <c r="C121" s="51" t="str">
        <v>IPTV</v>
      </c>
      <c r="G121" t="s">
        <v>119</v>
      </c>
      <c r="N121" s="304">
        <v>0.97932753013929186</v>
      </c>
      <c r="O121" s="304">
        <v>0.97932753013929186</v>
      </c>
      <c r="P121" s="304">
        <v>0.97932753013929186</v>
      </c>
      <c r="Q121" s="304">
        <v>0.97932753013929186</v>
      </c>
      <c r="R121" s="304">
        <v>0.97932753013929186</v>
      </c>
      <c r="S121" s="304">
        <v>0.97932753013929186</v>
      </c>
      <c r="T121" s="304">
        <v>0.97932753013929186</v>
      </c>
      <c r="U121" s="304">
        <v>0.97932753013929186</v>
      </c>
      <c r="V121" s="304">
        <v>0.97932753013929186</v>
      </c>
      <c r="W121" s="304">
        <v>0.97932753013929186</v>
      </c>
      <c r="X121" s="304">
        <v>0.97932753013929186</v>
      </c>
      <c r="Y121" s="304">
        <v>0.97932753013929186</v>
      </c>
      <c r="Z121" s="304">
        <v>0.97932753013929186</v>
      </c>
      <c r="AA121" s="304">
        <v>0.97932753013929186</v>
      </c>
      <c r="AB121" s="304">
        <v>0.97932753013929186</v>
      </c>
      <c r="AC121" s="304">
        <v>0.97932753013929186</v>
      </c>
      <c r="AD121" s="304">
        <v>0.97932753013929186</v>
      </c>
      <c r="AE121" s="304">
        <v>0.97932753013929186</v>
      </c>
      <c r="AF121" s="304">
        <v>0.97932753013929186</v>
      </c>
      <c r="AG121" s="304">
        <v>0.97932753013929186</v>
      </c>
      <c r="AH121" s="304">
        <v>0.97932753013929186</v>
      </c>
      <c r="AI121" s="304">
        <v>0.97932753013929186</v>
      </c>
      <c r="AJ121" s="304">
        <v>0.97932753013929186</v>
      </c>
      <c r="AK121" s="304">
        <v>0.97932753013929186</v>
      </c>
      <c r="AL121" s="304">
        <v>0.97932753013929186</v>
      </c>
      <c r="AM121" s="304">
        <v>0.97932753013929186</v>
      </c>
      <c r="AN121" s="304">
        <v>0.97932753013929186</v>
      </c>
      <c r="AO121" s="304">
        <v>0.97932753013929186</v>
      </c>
      <c r="AP121" s="304">
        <v>0.97932753013929186</v>
      </c>
      <c r="AQ121" s="304">
        <v>0.97932753013929186</v>
      </c>
      <c r="AR121" s="304">
        <v>0.97932753013929186</v>
      </c>
      <c r="AS121" s="304">
        <v>0.97932753013929186</v>
      </c>
      <c r="AT121" s="304">
        <v>0.97932753013929186</v>
      </c>
      <c r="AU121" s="304">
        <v>0.97932753013929186</v>
      </c>
      <c r="AV121" s="304">
        <v>0.97932753013929186</v>
      </c>
      <c r="AW121" s="304">
        <v>0.97932753013929186</v>
      </c>
      <c r="AX121" s="304">
        <v>0.97932753013929186</v>
      </c>
      <c r="AY121" s="304">
        <v>0.97932753013929186</v>
      </c>
      <c r="AZ121" s="304">
        <v>0.97932753013929186</v>
      </c>
      <c r="BA121" s="304">
        <v>0.97932753013929186</v>
      </c>
      <c r="BB121" s="304">
        <v>0.97932753013929186</v>
      </c>
      <c r="BC121" s="304">
        <v>0.97932753013929186</v>
      </c>
      <c r="BD121" s="304">
        <v>0.97932753013929186</v>
      </c>
      <c r="BE121" s="304">
        <v>0.97932753013929186</v>
      </c>
      <c r="BF121" s="304">
        <v>0.97932753013929186</v>
      </c>
      <c r="BG121" s="304">
        <v>0.97932753013929186</v>
      </c>
      <c r="BH121" s="304">
        <v>0.97932753013929186</v>
      </c>
      <c r="BI121" s="304">
        <v>0.97932753013929186</v>
      </c>
      <c r="BJ121" s="304">
        <v>0.97932753013929186</v>
      </c>
      <c r="BK121" s="304">
        <v>0.97932753013929186</v>
      </c>
    </row>
    <row r="122" spans="1:64">
      <c r="A122" s="286"/>
      <c r="BL122" s="19" t="s">
        <v>674</v>
      </c>
    </row>
  </sheetData>
  <phoneticPr fontId="9" type="noConversion"/>
  <conditionalFormatting sqref="K90:K122">
    <cfRule type="cellIs" dxfId="1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  <pageSetUpPr autoPageBreaks="0"/>
  </sheetPr>
  <dimension ref="A1:BQ104"/>
  <sheetViews>
    <sheetView showGridLines="0" zoomScale="85" zoomScaleNormal="85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H4" sqref="H4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4" width="12.85546875" bestFit="1" customWidth="1"/>
    <col min="15" max="17" width="14.5703125" bestFit="1" customWidth="1"/>
    <col min="18" max="18" width="17" bestFit="1" customWidth="1"/>
    <col min="19" max="62" width="14.5703125" bestFit="1" customWidth="1"/>
    <col min="63" max="63" width="13.7109375" customWidth="1"/>
  </cols>
  <sheetData>
    <row r="1" spans="1:69" s="40" customFormat="1" ht="33.75" customHeight="1">
      <c r="D1" s="49" t="s">
        <v>419</v>
      </c>
      <c r="L1" s="40" t="s">
        <v>90</v>
      </c>
    </row>
    <row r="3" spans="1:69">
      <c r="D3" s="52"/>
      <c r="E3" s="52"/>
      <c r="F3" s="52" t="s">
        <v>417</v>
      </c>
      <c r="G3" s="52" t="s">
        <v>174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69" s="90" customFormat="1" ht="18" customHeight="1">
      <c r="A5" s="88">
        <v>1</v>
      </c>
      <c r="B5" s="88" t="s">
        <v>435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</row>
    <row r="7" spans="1:69" ht="15.75">
      <c r="B7" s="17" t="s">
        <v>436</v>
      </c>
    </row>
    <row r="9" spans="1:69">
      <c r="C9" t="s">
        <v>440</v>
      </c>
      <c r="F9" s="53" t="s">
        <v>418</v>
      </c>
      <c r="G9" s="53" t="s">
        <v>118</v>
      </c>
      <c r="N9" s="113">
        <f t="array" ref="N9:BK9">Mobile.subscribers</f>
        <v>0</v>
      </c>
      <c r="O9" s="113">
        <v>0</v>
      </c>
      <c r="P9" s="10">
        <v>60977461.5</v>
      </c>
      <c r="Q9" s="10">
        <v>70931465.5</v>
      </c>
      <c r="R9" s="10">
        <v>79248521.5</v>
      </c>
      <c r="S9" s="10">
        <v>87278163.5</v>
      </c>
      <c r="T9" s="10">
        <v>92964026.5</v>
      </c>
      <c r="U9" s="10">
        <v>96902961.997073919</v>
      </c>
      <c r="V9" s="10">
        <v>101395691.1462183</v>
      </c>
      <c r="W9" s="10">
        <v>105541106.26725632</v>
      </c>
      <c r="X9" s="10">
        <v>109373835.08856404</v>
      </c>
      <c r="Y9" s="10">
        <v>112925675.19643195</v>
      </c>
      <c r="Z9" s="10">
        <v>116224369.75181913</v>
      </c>
      <c r="AA9" s="10">
        <v>119293582.72848976</v>
      </c>
      <c r="AB9" s="10">
        <v>122154353.59714967</v>
      </c>
      <c r="AC9" s="10">
        <v>124825779.16899946</v>
      </c>
      <c r="AD9" s="10">
        <v>127324277.93679379</v>
      </c>
      <c r="AE9" s="10">
        <v>128862530.18000573</v>
      </c>
      <c r="AF9" s="10">
        <v>129509637.40392461</v>
      </c>
      <c r="AG9" s="10">
        <v>130128553.27721526</v>
      </c>
      <c r="AH9" s="10">
        <v>130717829.49147312</v>
      </c>
      <c r="AI9" s="10">
        <v>131276328.05075984</v>
      </c>
      <c r="AJ9" s="10">
        <v>131802873.78772363</v>
      </c>
      <c r="AK9" s="10">
        <v>132296191.30986834</v>
      </c>
      <c r="AL9" s="10">
        <v>132754969.980691</v>
      </c>
      <c r="AM9" s="10">
        <v>133177993.33126935</v>
      </c>
      <c r="AN9" s="10">
        <v>133564461.48785529</v>
      </c>
      <c r="AO9" s="10">
        <v>133914188.31803788</v>
      </c>
      <c r="AP9" s="10">
        <v>134227261.93183413</v>
      </c>
      <c r="AQ9" s="10">
        <v>134503498.39958352</v>
      </c>
      <c r="AR9" s="10">
        <v>134742411.18878597</v>
      </c>
      <c r="AS9" s="10">
        <v>134943850.51241249</v>
      </c>
      <c r="AT9" s="10">
        <v>135108472.79008979</v>
      </c>
      <c r="AU9" s="10">
        <v>135237325.70498887</v>
      </c>
      <c r="AV9" s="10">
        <v>135331129.55649868</v>
      </c>
      <c r="AW9" s="10">
        <v>135390137.93626189</v>
      </c>
      <c r="AX9" s="10">
        <v>135414644.91146034</v>
      </c>
      <c r="AY9" s="10">
        <v>135405415.1118353</v>
      </c>
      <c r="AZ9" s="10">
        <v>135363467.30945837</v>
      </c>
      <c r="BA9" s="10">
        <v>135289614.04389265</v>
      </c>
      <c r="BB9" s="10">
        <v>135184322.84891587</v>
      </c>
      <c r="BC9" s="10">
        <v>135047944.78787702</v>
      </c>
      <c r="BD9" s="10">
        <v>134880959.78502494</v>
      </c>
      <c r="BE9" s="10">
        <v>134683937.5266884</v>
      </c>
      <c r="BF9" s="10">
        <v>134457372.25499398</v>
      </c>
      <c r="BG9" s="10">
        <v>134272803.79687339</v>
      </c>
      <c r="BH9" s="10">
        <v>134144958.68086365</v>
      </c>
      <c r="BI9" s="10">
        <v>134017235.28997786</v>
      </c>
      <c r="BJ9" s="10">
        <v>133889633.50831795</v>
      </c>
      <c r="BK9" s="10">
        <v>133762153.22009616</v>
      </c>
      <c r="BL9" s="19" t="s">
        <v>131</v>
      </c>
    </row>
    <row r="11" spans="1:69" ht="15.75">
      <c r="B11" s="17" t="s">
        <v>437</v>
      </c>
    </row>
    <row r="13" spans="1:69">
      <c r="C13" s="51" t="str">
        <f t="array" ref="C13:C42">Mobile.Retail.Services</f>
        <v>Llamadas on-net</v>
      </c>
      <c r="G13" s="51" t="str">
        <f t="array" ref="G13:G42">Mobile.Retail.Services.Units</f>
        <v>minutos</v>
      </c>
      <c r="I13" s="116"/>
      <c r="N13" s="113">
        <f t="array" ref="N13:BK42">Mobile.Retail.Services.Volumes</f>
        <v>0</v>
      </c>
      <c r="O13" s="113">
        <v>20537811701.718849</v>
      </c>
      <c r="P13" s="113">
        <v>32636720421.14127</v>
      </c>
      <c r="Q13" s="113">
        <v>48457059200.046349</v>
      </c>
      <c r="R13" s="113">
        <v>59409527981.675827</v>
      </c>
      <c r="S13" s="113">
        <v>70640960333.069931</v>
      </c>
      <c r="T13" s="113">
        <v>79836646884.032333</v>
      </c>
      <c r="U13" s="113">
        <v>91541305118.436508</v>
      </c>
      <c r="V13" s="113">
        <v>104406141396.3609</v>
      </c>
      <c r="W13" s="113">
        <v>116825231969.57739</v>
      </c>
      <c r="X13" s="113">
        <v>127726470125.74796</v>
      </c>
      <c r="Y13" s="113">
        <v>137808642915.1488</v>
      </c>
      <c r="Z13" s="113">
        <v>146798395792.20227</v>
      </c>
      <c r="AA13" s="113">
        <v>155195246991.21671</v>
      </c>
      <c r="AB13" s="113">
        <v>162095312562.82111</v>
      </c>
      <c r="AC13" s="113">
        <v>168953021782.30475</v>
      </c>
      <c r="AD13" s="113">
        <v>175781461808.76465</v>
      </c>
      <c r="AE13" s="113">
        <v>177905143421.76102</v>
      </c>
      <c r="AF13" s="113">
        <v>178798527272.90637</v>
      </c>
      <c r="AG13" s="113">
        <v>179652990684.80716</v>
      </c>
      <c r="AH13" s="113">
        <v>180466534150.59302</v>
      </c>
      <c r="AI13" s="113">
        <v>181237586574.84665</v>
      </c>
      <c r="AJ13" s="113">
        <v>181964525544.00861</v>
      </c>
      <c r="AK13" s="113">
        <v>182645590275.60309</v>
      </c>
      <c r="AL13" s="113">
        <v>183278971329.95251</v>
      </c>
      <c r="AM13" s="113">
        <v>183862989273.33972</v>
      </c>
      <c r="AN13" s="113">
        <v>184396539815.37329</v>
      </c>
      <c r="AO13" s="113">
        <v>184879365985.2084</v>
      </c>
      <c r="AP13" s="113">
        <v>185311589425.84851</v>
      </c>
      <c r="AQ13" s="113">
        <v>185692956207.52371</v>
      </c>
      <c r="AR13" s="113">
        <v>186022794632.77414</v>
      </c>
      <c r="AS13" s="113">
        <v>186300897908.49362</v>
      </c>
      <c r="AT13" s="113">
        <v>186528172275.05838</v>
      </c>
      <c r="AU13" s="113">
        <v>186706064143.80728</v>
      </c>
      <c r="AV13" s="113">
        <v>186835567946.29398</v>
      </c>
      <c r="AW13" s="113">
        <v>186917033786.28793</v>
      </c>
      <c r="AX13" s="113">
        <v>186950867647.31348</v>
      </c>
      <c r="AY13" s="113">
        <v>186938125162.56052</v>
      </c>
      <c r="AZ13" s="113">
        <v>186880212829.2572</v>
      </c>
      <c r="BA13" s="113">
        <v>186778252423.97665</v>
      </c>
      <c r="BB13" s="113">
        <v>186632889414.90619</v>
      </c>
      <c r="BC13" s="113">
        <v>186444608473.38809</v>
      </c>
      <c r="BD13" s="113">
        <v>186214072173.65704</v>
      </c>
      <c r="BE13" s="113">
        <v>185942067013.75772</v>
      </c>
      <c r="BF13" s="113">
        <v>185629275334.91293</v>
      </c>
      <c r="BG13" s="113">
        <v>185374463653.29218</v>
      </c>
      <c r="BH13" s="113">
        <v>185197963132.40598</v>
      </c>
      <c r="BI13" s="113">
        <v>185021630662.8967</v>
      </c>
      <c r="BJ13" s="113">
        <v>184845466084.75778</v>
      </c>
      <c r="BK13" s="113">
        <v>184669469238.13477</v>
      </c>
    </row>
    <row r="14" spans="1:69">
      <c r="C14" s="51" t="str">
        <v>Llamadas a redes fijas</v>
      </c>
      <c r="G14" s="51" t="str">
        <v>minutos</v>
      </c>
      <c r="I14" s="116"/>
      <c r="N14" s="113">
        <v>0</v>
      </c>
      <c r="O14" s="113">
        <v>5675999331.1462164</v>
      </c>
      <c r="P14" s="113">
        <v>9019753709.4811478</v>
      </c>
      <c r="Q14" s="113">
        <v>12647993621.761959</v>
      </c>
      <c r="R14" s="113">
        <v>14594584899.097015</v>
      </c>
      <c r="S14" s="113">
        <v>5942708071.371419</v>
      </c>
      <c r="T14" s="113">
        <v>6934759508.1352043</v>
      </c>
      <c r="U14" s="113">
        <v>7951447873.0462484</v>
      </c>
      <c r="V14" s="113">
        <v>9068911458.7668324</v>
      </c>
      <c r="W14" s="113">
        <v>10147656744.250891</v>
      </c>
      <c r="X14" s="113">
        <v>11094558548.177603</v>
      </c>
      <c r="Y14" s="113">
        <v>11970314812.284222</v>
      </c>
      <c r="Z14" s="113">
        <v>12751181452.769356</v>
      </c>
      <c r="AA14" s="113">
        <v>13480547551.715675</v>
      </c>
      <c r="AB14" s="113">
        <v>14079900069.600672</v>
      </c>
      <c r="AC14" s="113">
        <v>14675573436.029997</v>
      </c>
      <c r="AD14" s="113">
        <v>15268704425.962578</v>
      </c>
      <c r="AE14" s="113">
        <v>15453171357.287619</v>
      </c>
      <c r="AF14" s="113">
        <v>15530772338.766008</v>
      </c>
      <c r="AG14" s="113">
        <v>15604992618.566082</v>
      </c>
      <c r="AH14" s="113">
        <v>15675658515.805416</v>
      </c>
      <c r="AI14" s="113">
        <v>15742633562.216499</v>
      </c>
      <c r="AJ14" s="113">
        <v>15805776831.942654</v>
      </c>
      <c r="AK14" s="113">
        <v>15864935380.145967</v>
      </c>
      <c r="AL14" s="113">
        <v>15919952035.533596</v>
      </c>
      <c r="AM14" s="113">
        <v>15970680919.371977</v>
      </c>
      <c r="AN14" s="113">
        <v>16017026110.945625</v>
      </c>
      <c r="AO14" s="113">
        <v>16058965289.289425</v>
      </c>
      <c r="AP14" s="113">
        <v>16096509020.540709</v>
      </c>
      <c r="AQ14" s="113">
        <v>16129635247.887793</v>
      </c>
      <c r="AR14" s="113">
        <v>16158285626.441092</v>
      </c>
      <c r="AS14" s="113">
        <v>16182442193.767128</v>
      </c>
      <c r="AT14" s="113">
        <v>16202183667.589039</v>
      </c>
      <c r="AU14" s="113">
        <v>16217635685.883577</v>
      </c>
      <c r="AV14" s="113">
        <v>16228884626.823429</v>
      </c>
      <c r="AW14" s="113">
        <v>16235960901.072607</v>
      </c>
      <c r="AX14" s="113">
        <v>16238899773.114473</v>
      </c>
      <c r="AY14" s="113">
        <v>16237792937.209578</v>
      </c>
      <c r="AZ14" s="113">
        <v>16232762564.320833</v>
      </c>
      <c r="BA14" s="113">
        <v>16223906094.045977</v>
      </c>
      <c r="BB14" s="113">
        <v>16211279592.951229</v>
      </c>
      <c r="BC14" s="113">
        <v>16194925160.49003</v>
      </c>
      <c r="BD14" s="113">
        <v>16174900349.091669</v>
      </c>
      <c r="BE14" s="113">
        <v>16151273475.437849</v>
      </c>
      <c r="BF14" s="113">
        <v>16124103808.955175</v>
      </c>
      <c r="BG14" s="113">
        <v>16101970392.775129</v>
      </c>
      <c r="BH14" s="113">
        <v>16086639229.541481</v>
      </c>
      <c r="BI14" s="113">
        <v>16071322663.562721</v>
      </c>
      <c r="BJ14" s="113">
        <v>16056020680.940376</v>
      </c>
      <c r="BK14" s="113">
        <v>16040733267.7892</v>
      </c>
    </row>
    <row r="15" spans="1:69">
      <c r="C15" s="51" t="str">
        <v>Llamadas a otras redes móviles</v>
      </c>
      <c r="G15" s="51" t="str">
        <v>minutos</v>
      </c>
      <c r="I15" s="116"/>
      <c r="N15" s="113">
        <v>0</v>
      </c>
      <c r="O15" s="113">
        <v>630666592.34957957</v>
      </c>
      <c r="P15" s="113">
        <v>1002194856.6090163</v>
      </c>
      <c r="Q15" s="113">
        <v>2231998874.4285808</v>
      </c>
      <c r="R15" s="113">
        <v>3648646224.7742538</v>
      </c>
      <c r="S15" s="113">
        <v>5942708071.371419</v>
      </c>
      <c r="T15" s="113">
        <v>6934759508.1352043</v>
      </c>
      <c r="U15" s="113">
        <v>7951447873.0462484</v>
      </c>
      <c r="V15" s="113">
        <v>9068911458.7668324</v>
      </c>
      <c r="W15" s="113">
        <v>10147656744.250891</v>
      </c>
      <c r="X15" s="113">
        <v>11094558548.177603</v>
      </c>
      <c r="Y15" s="113">
        <v>11970314812.284222</v>
      </c>
      <c r="Z15" s="113">
        <v>12751181452.769356</v>
      </c>
      <c r="AA15" s="113">
        <v>13480547551.715675</v>
      </c>
      <c r="AB15" s="113">
        <v>14079900069.600672</v>
      </c>
      <c r="AC15" s="113">
        <v>14675573436.029997</v>
      </c>
      <c r="AD15" s="113">
        <v>15268704425.962578</v>
      </c>
      <c r="AE15" s="113">
        <v>15453171357.287619</v>
      </c>
      <c r="AF15" s="113">
        <v>15530772338.766008</v>
      </c>
      <c r="AG15" s="113">
        <v>15604992618.566082</v>
      </c>
      <c r="AH15" s="113">
        <v>15675658515.805416</v>
      </c>
      <c r="AI15" s="113">
        <v>15742633562.216499</v>
      </c>
      <c r="AJ15" s="113">
        <v>15805776831.942654</v>
      </c>
      <c r="AK15" s="113">
        <v>15864935380.145967</v>
      </c>
      <c r="AL15" s="113">
        <v>15919952035.533596</v>
      </c>
      <c r="AM15" s="113">
        <v>15970680919.371977</v>
      </c>
      <c r="AN15" s="113">
        <v>16017026110.945625</v>
      </c>
      <c r="AO15" s="113">
        <v>16058965289.289425</v>
      </c>
      <c r="AP15" s="113">
        <v>16096509020.540709</v>
      </c>
      <c r="AQ15" s="113">
        <v>16129635247.887793</v>
      </c>
      <c r="AR15" s="113">
        <v>16158285626.441092</v>
      </c>
      <c r="AS15" s="113">
        <v>16182442193.767128</v>
      </c>
      <c r="AT15" s="113">
        <v>16202183667.589039</v>
      </c>
      <c r="AU15" s="113">
        <v>16217635685.883577</v>
      </c>
      <c r="AV15" s="113">
        <v>16228884626.823429</v>
      </c>
      <c r="AW15" s="113">
        <v>16235960901.072607</v>
      </c>
      <c r="AX15" s="113">
        <v>16238899773.114473</v>
      </c>
      <c r="AY15" s="113">
        <v>16237792937.209578</v>
      </c>
      <c r="AZ15" s="113">
        <v>16232762564.320833</v>
      </c>
      <c r="BA15" s="113">
        <v>16223906094.045977</v>
      </c>
      <c r="BB15" s="113">
        <v>16211279592.951229</v>
      </c>
      <c r="BC15" s="113">
        <v>16194925160.49003</v>
      </c>
      <c r="BD15" s="113">
        <v>16174900349.091669</v>
      </c>
      <c r="BE15" s="113">
        <v>16151273475.437849</v>
      </c>
      <c r="BF15" s="113">
        <v>16124103808.955175</v>
      </c>
      <c r="BG15" s="113">
        <v>16101970392.775129</v>
      </c>
      <c r="BH15" s="113">
        <v>16086639229.541481</v>
      </c>
      <c r="BI15" s="113">
        <v>16071322663.562721</v>
      </c>
      <c r="BJ15" s="113">
        <v>16056020680.940376</v>
      </c>
      <c r="BK15" s="113">
        <v>16040733267.7892</v>
      </c>
    </row>
    <row r="16" spans="1:69">
      <c r="C16" s="51" t="str">
        <v>Llamadas a internacional</v>
      </c>
      <c r="G16" s="51" t="str">
        <v>minutos</v>
      </c>
      <c r="I16" s="116"/>
      <c r="N16" s="113">
        <v>0</v>
      </c>
      <c r="O16" s="113">
        <v>195051523.40708646</v>
      </c>
      <c r="P16" s="113">
        <v>309957172.14711851</v>
      </c>
      <c r="Q16" s="113">
        <v>460205953.4904291</v>
      </c>
      <c r="R16" s="113">
        <v>564223643.00632787</v>
      </c>
      <c r="S16" s="113">
        <v>367590189.98173726</v>
      </c>
      <c r="T16" s="113">
        <v>428954196.37949711</v>
      </c>
      <c r="U16" s="113">
        <v>491842136.4770875</v>
      </c>
      <c r="V16" s="113">
        <v>560963595.38763916</v>
      </c>
      <c r="W16" s="113">
        <v>627690107.89180756</v>
      </c>
      <c r="X16" s="113">
        <v>686261353.49552166</v>
      </c>
      <c r="Y16" s="113">
        <v>740431844.05881786</v>
      </c>
      <c r="Z16" s="113">
        <v>788732873.36717677</v>
      </c>
      <c r="AA16" s="113">
        <v>833848302.16798007</v>
      </c>
      <c r="AB16" s="113">
        <v>870921653.78973222</v>
      </c>
      <c r="AC16" s="113">
        <v>907767429.03278327</v>
      </c>
      <c r="AD16" s="113">
        <v>944455943.87397373</v>
      </c>
      <c r="AE16" s="113">
        <v>955866269.52294528</v>
      </c>
      <c r="AF16" s="113">
        <v>960666330.23294914</v>
      </c>
      <c r="AG16" s="113">
        <v>965257275.37522173</v>
      </c>
      <c r="AH16" s="113">
        <v>969628361.80239689</v>
      </c>
      <c r="AI16" s="113">
        <v>973771148.1783402</v>
      </c>
      <c r="AJ16" s="113">
        <v>977676917.43975186</v>
      </c>
      <c r="AK16" s="113">
        <v>981336209.08119392</v>
      </c>
      <c r="AL16" s="113">
        <v>984739301.16702652</v>
      </c>
      <c r="AM16" s="113">
        <v>987877170.27043152</v>
      </c>
      <c r="AN16" s="113">
        <v>990743883.15127563</v>
      </c>
      <c r="AO16" s="113">
        <v>993338059.13130474</v>
      </c>
      <c r="AP16" s="113">
        <v>995660351.78602326</v>
      </c>
      <c r="AQ16" s="113">
        <v>997709396.77656436</v>
      </c>
      <c r="AR16" s="113">
        <v>999481585.14068604</v>
      </c>
      <c r="AS16" s="113">
        <v>1000975805.8000286</v>
      </c>
      <c r="AT16" s="113">
        <v>1002196927.8921056</v>
      </c>
      <c r="AU16" s="113">
        <v>1003152722.8381593</v>
      </c>
      <c r="AV16" s="113">
        <v>1003848533.6179441</v>
      </c>
      <c r="AW16" s="113">
        <v>1004286241.3034602</v>
      </c>
      <c r="AX16" s="113">
        <v>1004468027.202957</v>
      </c>
      <c r="AY16" s="113">
        <v>1004399563.1263655</v>
      </c>
      <c r="AZ16" s="113">
        <v>1004088406.0404639</v>
      </c>
      <c r="BA16" s="113">
        <v>1003540583.1368644</v>
      </c>
      <c r="BB16" s="113">
        <v>1002759562.4505914</v>
      </c>
      <c r="BC16" s="113">
        <v>1001747948.0715482</v>
      </c>
      <c r="BD16" s="113">
        <v>1000509299.9438146</v>
      </c>
      <c r="BE16" s="113">
        <v>999047843.84151649</v>
      </c>
      <c r="BF16" s="113">
        <v>997367245.91475308</v>
      </c>
      <c r="BG16" s="113">
        <v>995998168.62526584</v>
      </c>
      <c r="BH16" s="113">
        <v>995049849.24998844</v>
      </c>
      <c r="BI16" s="113">
        <v>994102432.79769409</v>
      </c>
      <c r="BJ16" s="113">
        <v>993155918.40868294</v>
      </c>
      <c r="BK16" s="113">
        <v>992210305.22407413</v>
      </c>
    </row>
    <row r="17" spans="3:63">
      <c r="C17" s="51" t="str">
        <v>Llamadas entrantes de fijos</v>
      </c>
      <c r="G17" s="51" t="str">
        <v>minutos</v>
      </c>
      <c r="I17" s="116"/>
      <c r="N17" s="113">
        <v>0</v>
      </c>
      <c r="O17" s="113">
        <v>6549232072.2028017</v>
      </c>
      <c r="P17" s="113">
        <v>6825181411.5711222</v>
      </c>
      <c r="Q17" s="113">
        <v>7095475488.2029209</v>
      </c>
      <c r="R17" s="113">
        <v>7610906133.2271271</v>
      </c>
      <c r="S17" s="113">
        <v>7659523588.7987413</v>
      </c>
      <c r="T17" s="113">
        <v>8438070417.2602425</v>
      </c>
      <c r="U17" s="113">
        <v>9478750601.3193016</v>
      </c>
      <c r="V17" s="113">
        <v>10630483476.091694</v>
      </c>
      <c r="W17" s="113">
        <v>11708437663.005522</v>
      </c>
      <c r="X17" s="113">
        <v>12631148634.025949</v>
      </c>
      <c r="Y17" s="113">
        <v>13471102406.718529</v>
      </c>
      <c r="Z17" s="113">
        <v>14203316458.486692</v>
      </c>
      <c r="AA17" s="113">
        <v>14873073214.495077</v>
      </c>
      <c r="AB17" s="113">
        <v>15413046578.116564</v>
      </c>
      <c r="AC17" s="113">
        <v>15940516323.72402</v>
      </c>
      <c r="AD17" s="113">
        <v>16456404069.098728</v>
      </c>
      <c r="AE17" s="113">
        <v>16650815812.283363</v>
      </c>
      <c r="AF17" s="113">
        <v>16752901648.722141</v>
      </c>
      <c r="AG17" s="113">
        <v>16851271584.368467</v>
      </c>
      <c r="AH17" s="113">
        <v>16945866295.64295</v>
      </c>
      <c r="AI17" s="113">
        <v>17036280634.08489</v>
      </c>
      <c r="AJ17" s="113">
        <v>17122067761.921282</v>
      </c>
      <c r="AK17" s="113">
        <v>17203097659.419327</v>
      </c>
      <c r="AL17" s="113">
        <v>17279452794.073936</v>
      </c>
      <c r="AM17" s="113">
        <v>17351417376.20113</v>
      </c>
      <c r="AN17" s="113">
        <v>17419046317.160297</v>
      </c>
      <c r="AO17" s="113">
        <v>17481846012.473667</v>
      </c>
      <c r="AP17" s="113">
        <v>17539544781.883411</v>
      </c>
      <c r="AQ17" s="113">
        <v>17592246714.783703</v>
      </c>
      <c r="AR17" s="113">
        <v>17639993199.121174</v>
      </c>
      <c r="AS17" s="113">
        <v>17682723548.852951</v>
      </c>
      <c r="AT17" s="113">
        <v>17720408693.423115</v>
      </c>
      <c r="AU17" s="113">
        <v>17753149191.698112</v>
      </c>
      <c r="AV17" s="113">
        <v>17781091863.141731</v>
      </c>
      <c r="AW17" s="113">
        <v>17804312959.93325</v>
      </c>
      <c r="AX17" s="113">
        <v>17822790324.374199</v>
      </c>
      <c r="AY17" s="113">
        <v>17836515717.897854</v>
      </c>
      <c r="AZ17" s="113">
        <v>17845582040.528145</v>
      </c>
      <c r="BA17" s="113">
        <v>17850132111.36079</v>
      </c>
      <c r="BB17" s="113">
        <v>17850264396.386879</v>
      </c>
      <c r="BC17" s="113">
        <v>17845987423.248333</v>
      </c>
      <c r="BD17" s="113">
        <v>17837291655.57901</v>
      </c>
      <c r="BE17" s="113">
        <v>17824233234.886845</v>
      </c>
      <c r="BF17" s="113">
        <v>17806918851.983215</v>
      </c>
      <c r="BG17" s="113">
        <v>17791829200.57935</v>
      </c>
      <c r="BH17" s="113">
        <v>17781076978.062027</v>
      </c>
      <c r="BI17" s="113">
        <v>17770322164.203342</v>
      </c>
      <c r="BJ17" s="113">
        <v>17759564778.382202</v>
      </c>
      <c r="BK17" s="113">
        <v>17748804839.970856</v>
      </c>
    </row>
    <row r="18" spans="3:63">
      <c r="C18" s="51" t="str">
        <v>Llamadas entrantes de otros móviles</v>
      </c>
      <c r="G18" s="51" t="str">
        <v>minutos</v>
      </c>
      <c r="I18" s="116"/>
      <c r="N18" s="113">
        <v>0</v>
      </c>
      <c r="O18" s="113">
        <v>630666592.34957957</v>
      </c>
      <c r="P18" s="113">
        <v>1002194856.6090163</v>
      </c>
      <c r="Q18" s="113">
        <v>2231998874.4285808</v>
      </c>
      <c r="R18" s="113">
        <v>3648646224.7742538</v>
      </c>
      <c r="S18" s="113">
        <v>5942708071.371419</v>
      </c>
      <c r="T18" s="113">
        <v>6934759508.1352043</v>
      </c>
      <c r="U18" s="113">
        <v>7951447873.0462484</v>
      </c>
      <c r="V18" s="113">
        <v>9068911458.7668324</v>
      </c>
      <c r="W18" s="113">
        <v>10147656744.250891</v>
      </c>
      <c r="X18" s="113">
        <v>11094558548.177603</v>
      </c>
      <c r="Y18" s="113">
        <v>11970314812.284222</v>
      </c>
      <c r="Z18" s="113">
        <v>12751181452.769356</v>
      </c>
      <c r="AA18" s="113">
        <v>13480547551.715675</v>
      </c>
      <c r="AB18" s="113">
        <v>14079900069.600672</v>
      </c>
      <c r="AC18" s="113">
        <v>14675573436.029997</v>
      </c>
      <c r="AD18" s="113">
        <v>15268704425.962578</v>
      </c>
      <c r="AE18" s="113">
        <v>15453171357.287619</v>
      </c>
      <c r="AF18" s="113">
        <v>15530772338.766008</v>
      </c>
      <c r="AG18" s="113">
        <v>15604992618.566082</v>
      </c>
      <c r="AH18" s="113">
        <v>15675658515.805416</v>
      </c>
      <c r="AI18" s="113">
        <v>15742633562.216499</v>
      </c>
      <c r="AJ18" s="113">
        <v>15805776831.942654</v>
      </c>
      <c r="AK18" s="113">
        <v>15864935380.145967</v>
      </c>
      <c r="AL18" s="113">
        <v>15919952035.533596</v>
      </c>
      <c r="AM18" s="113">
        <v>15970680919.371977</v>
      </c>
      <c r="AN18" s="113">
        <v>16017026110.945625</v>
      </c>
      <c r="AO18" s="113">
        <v>16058965289.289425</v>
      </c>
      <c r="AP18" s="113">
        <v>16096509020.540709</v>
      </c>
      <c r="AQ18" s="113">
        <v>16129635247.887793</v>
      </c>
      <c r="AR18" s="113">
        <v>16158285626.441092</v>
      </c>
      <c r="AS18" s="113">
        <v>16182442193.767128</v>
      </c>
      <c r="AT18" s="113">
        <v>16202183667.589039</v>
      </c>
      <c r="AU18" s="113">
        <v>16217635685.883577</v>
      </c>
      <c r="AV18" s="113">
        <v>16228884626.823429</v>
      </c>
      <c r="AW18" s="113">
        <v>16235960901.072607</v>
      </c>
      <c r="AX18" s="113">
        <v>16238899773.114473</v>
      </c>
      <c r="AY18" s="113">
        <v>16237792937.209578</v>
      </c>
      <c r="AZ18" s="113">
        <v>16232762564.320833</v>
      </c>
      <c r="BA18" s="113">
        <v>16223906094.045977</v>
      </c>
      <c r="BB18" s="113">
        <v>16211279592.951229</v>
      </c>
      <c r="BC18" s="113">
        <v>16194925160.49003</v>
      </c>
      <c r="BD18" s="113">
        <v>16174900349.091669</v>
      </c>
      <c r="BE18" s="113">
        <v>16151273475.437849</v>
      </c>
      <c r="BF18" s="113">
        <v>16124103808.955175</v>
      </c>
      <c r="BG18" s="113">
        <v>16101970392.775129</v>
      </c>
      <c r="BH18" s="113">
        <v>16086639229.541481</v>
      </c>
      <c r="BI18" s="113">
        <v>16071322663.562721</v>
      </c>
      <c r="BJ18" s="113">
        <v>16056020680.940376</v>
      </c>
      <c r="BK18" s="113">
        <v>16040733267.7892</v>
      </c>
    </row>
    <row r="19" spans="3:63">
      <c r="C19" s="51" t="str">
        <v>Llamadas entrantes internacionales</v>
      </c>
      <c r="G19" s="51" t="str">
        <v>minutos</v>
      </c>
      <c r="I19" s="116"/>
      <c r="N19" s="113">
        <v>0</v>
      </c>
      <c r="O19" s="113">
        <v>880575692.70000017</v>
      </c>
      <c r="P19" s="113">
        <v>835609677.20000005</v>
      </c>
      <c r="Q19" s="113">
        <v>747978237.30000007</v>
      </c>
      <c r="R19" s="113">
        <v>711414599.9000001</v>
      </c>
      <c r="S19" s="113">
        <v>743765130.6500001</v>
      </c>
      <c r="T19" s="113">
        <v>905181779.04999995</v>
      </c>
      <c r="U19" s="113">
        <v>1173108319.0473516</v>
      </c>
      <c r="V19" s="113">
        <v>1322564835.5235405</v>
      </c>
      <c r="W19" s="113">
        <v>1471223960.289947</v>
      </c>
      <c r="X19" s="113">
        <v>1614524330.1891353</v>
      </c>
      <c r="Y19" s="113">
        <v>1747564598.581099</v>
      </c>
      <c r="Z19" s="113">
        <v>1865354201.5166273</v>
      </c>
      <c r="AA19" s="113">
        <v>1963102763.3573074</v>
      </c>
      <c r="AB19" s="113">
        <v>2036527018.0847597</v>
      </c>
      <c r="AC19" s="113">
        <v>2082149592.1823151</v>
      </c>
      <c r="AD19" s="113">
        <v>2097561965.9294846</v>
      </c>
      <c r="AE19" s="113">
        <v>2097561965.9294844</v>
      </c>
      <c r="AF19" s="113">
        <v>2097561965.9294848</v>
      </c>
      <c r="AG19" s="113">
        <v>2097561965.9294846</v>
      </c>
      <c r="AH19" s="113">
        <v>2097561965.9294846</v>
      </c>
      <c r="AI19" s="113">
        <v>2097561965.9294846</v>
      </c>
      <c r="AJ19" s="113">
        <v>2097561965.9294846</v>
      </c>
      <c r="AK19" s="113">
        <v>2097561965.9294846</v>
      </c>
      <c r="AL19" s="113">
        <v>2097561965.9294846</v>
      </c>
      <c r="AM19" s="113">
        <v>2097561965.9294846</v>
      </c>
      <c r="AN19" s="113">
        <v>2097561965.9294846</v>
      </c>
      <c r="AO19" s="113">
        <v>2097561965.9294846</v>
      </c>
      <c r="AP19" s="113">
        <v>2097561965.9294846</v>
      </c>
      <c r="AQ19" s="113">
        <v>2097561965.9294844</v>
      </c>
      <c r="AR19" s="113">
        <v>2097561965.9294846</v>
      </c>
      <c r="AS19" s="113">
        <v>2097561965.9294844</v>
      </c>
      <c r="AT19" s="113">
        <v>2097561965.9294848</v>
      </c>
      <c r="AU19" s="113">
        <v>2097561965.9294846</v>
      </c>
      <c r="AV19" s="113">
        <v>2097561965.9294846</v>
      </c>
      <c r="AW19" s="113">
        <v>2097561965.9294844</v>
      </c>
      <c r="AX19" s="113">
        <v>2097561965.9294846</v>
      </c>
      <c r="AY19" s="113">
        <v>2097561965.9294846</v>
      </c>
      <c r="AZ19" s="113">
        <v>2097561965.9294846</v>
      </c>
      <c r="BA19" s="113">
        <v>2097561965.9294846</v>
      </c>
      <c r="BB19" s="113">
        <v>2097561965.9294846</v>
      </c>
      <c r="BC19" s="113">
        <v>2097561965.9294846</v>
      </c>
      <c r="BD19" s="113">
        <v>2097561965.9294846</v>
      </c>
      <c r="BE19" s="113">
        <v>2097561965.9294846</v>
      </c>
      <c r="BF19" s="113">
        <v>2097561965.9294848</v>
      </c>
      <c r="BG19" s="113">
        <v>2097561965.9294846</v>
      </c>
      <c r="BH19" s="113">
        <v>2097561965.9294848</v>
      </c>
      <c r="BI19" s="113">
        <v>2097561965.9294846</v>
      </c>
      <c r="BJ19" s="113">
        <v>2097561965.9294844</v>
      </c>
      <c r="BK19" s="113">
        <v>2097561965.9294846</v>
      </c>
    </row>
    <row r="20" spans="3:63">
      <c r="C20" s="51" t="str">
        <v>Roaming in originación</v>
      </c>
      <c r="G20" s="51" t="str">
        <v>minutos</v>
      </c>
      <c r="I20" s="116"/>
      <c r="N20" s="113">
        <v>0</v>
      </c>
      <c r="O20" s="113">
        <v>162237174.8917304</v>
      </c>
      <c r="P20" s="113">
        <v>257811756.95627135</v>
      </c>
      <c r="Q20" s="113">
        <v>382783545.89836389</v>
      </c>
      <c r="R20" s="113">
        <v>469301896.49132049</v>
      </c>
      <c r="S20" s="113">
        <v>497363799.99476707</v>
      </c>
      <c r="T20" s="113">
        <v>564810720.5800935</v>
      </c>
      <c r="U20" s="113">
        <v>647616258.0060364</v>
      </c>
      <c r="V20" s="113">
        <v>738629567.45569324</v>
      </c>
      <c r="W20" s="113">
        <v>826489413.39582574</v>
      </c>
      <c r="X20" s="113">
        <v>903611091.45359218</v>
      </c>
      <c r="Y20" s="113">
        <v>974938226.30265641</v>
      </c>
      <c r="Z20" s="113">
        <v>1038536949.4266489</v>
      </c>
      <c r="AA20" s="113">
        <v>1097941142.3808961</v>
      </c>
      <c r="AB20" s="113">
        <v>1146756206.1348729</v>
      </c>
      <c r="AC20" s="113">
        <v>1195271616.500385</v>
      </c>
      <c r="AD20" s="113">
        <v>1243579959.6273828</v>
      </c>
      <c r="AE20" s="113">
        <v>1258604114.4351552</v>
      </c>
      <c r="AF20" s="113">
        <v>1264924429.6840279</v>
      </c>
      <c r="AG20" s="113">
        <v>1270969399.1838872</v>
      </c>
      <c r="AH20" s="113">
        <v>1276724877.2640374</v>
      </c>
      <c r="AI20" s="113">
        <v>1282179749.0847478</v>
      </c>
      <c r="AJ20" s="113">
        <v>1287322536.7520022</v>
      </c>
      <c r="AK20" s="113">
        <v>1292140783.469857</v>
      </c>
      <c r="AL20" s="113">
        <v>1296621688.2131202</v>
      </c>
      <c r="AM20" s="113">
        <v>1300753369.6941247</v>
      </c>
      <c r="AN20" s="113">
        <v>1304528015.522495</v>
      </c>
      <c r="AO20" s="113">
        <v>1307943807.7375114</v>
      </c>
      <c r="AP20" s="113">
        <v>1311001606.9122956</v>
      </c>
      <c r="AQ20" s="113">
        <v>1313699616.600455</v>
      </c>
      <c r="AR20" s="113">
        <v>1316033084.8247821</v>
      </c>
      <c r="AS20" s="113">
        <v>1318000548.6109674</v>
      </c>
      <c r="AT20" s="113">
        <v>1319608419.2287714</v>
      </c>
      <c r="AU20" s="113">
        <v>1320866929.4304757</v>
      </c>
      <c r="AV20" s="113">
        <v>1321783114.4013526</v>
      </c>
      <c r="AW20" s="113">
        <v>1322359450.9784195</v>
      </c>
      <c r="AX20" s="113">
        <v>1322598811.3244722</v>
      </c>
      <c r="AY20" s="113">
        <v>1322508663.6006362</v>
      </c>
      <c r="AZ20" s="113">
        <v>1322098958.183636</v>
      </c>
      <c r="BA20" s="113">
        <v>1321377631.1712327</v>
      </c>
      <c r="BB20" s="113">
        <v>1320349248.9795556</v>
      </c>
      <c r="BC20" s="113">
        <v>1319017240.4546382</v>
      </c>
      <c r="BD20" s="113">
        <v>1317386293.030705</v>
      </c>
      <c r="BE20" s="113">
        <v>1315461970.8508494</v>
      </c>
      <c r="BF20" s="113">
        <v>1313249101.1924284</v>
      </c>
      <c r="BG20" s="113">
        <v>1311446415.6448061</v>
      </c>
      <c r="BH20" s="113">
        <v>1310197748.6444335</v>
      </c>
      <c r="BI20" s="113">
        <v>1308950270.5369191</v>
      </c>
      <c r="BJ20" s="113">
        <v>1307703980.1902833</v>
      </c>
      <c r="BK20" s="113">
        <v>1306458876.4736235</v>
      </c>
    </row>
    <row r="21" spans="3:63">
      <c r="C21" s="51" t="str">
        <v>Roaming in terminación</v>
      </c>
      <c r="G21" s="51" t="str">
        <v>minutos</v>
      </c>
      <c r="I21" s="116"/>
      <c r="N21" s="113">
        <v>0</v>
      </c>
      <c r="O21" s="113">
        <v>108158116.59448694</v>
      </c>
      <c r="P21" s="113">
        <v>171874504.63751423</v>
      </c>
      <c r="Q21" s="113">
        <v>255189030.59890929</v>
      </c>
      <c r="R21" s="113">
        <v>312867930.9942137</v>
      </c>
      <c r="S21" s="113">
        <v>331575866.66317809</v>
      </c>
      <c r="T21" s="113">
        <v>376540480.386729</v>
      </c>
      <c r="U21" s="113">
        <v>431744172.00402433</v>
      </c>
      <c r="V21" s="113">
        <v>492419711.63712883</v>
      </c>
      <c r="W21" s="113">
        <v>550992942.26388395</v>
      </c>
      <c r="X21" s="113">
        <v>602407394.30239475</v>
      </c>
      <c r="Y21" s="113">
        <v>649958817.53510427</v>
      </c>
      <c r="Z21" s="113">
        <v>692357966.28443265</v>
      </c>
      <c r="AA21" s="113">
        <v>731960761.58726406</v>
      </c>
      <c r="AB21" s="113">
        <v>764504137.42324877</v>
      </c>
      <c r="AC21" s="113">
        <v>796847744.33359015</v>
      </c>
      <c r="AD21" s="113">
        <v>829053306.41825521</v>
      </c>
      <c r="AE21" s="113">
        <v>839069409.62343693</v>
      </c>
      <c r="AF21" s="113">
        <v>843282953.12268543</v>
      </c>
      <c r="AG21" s="113">
        <v>847312932.78925824</v>
      </c>
      <c r="AH21" s="113">
        <v>851149918.17602503</v>
      </c>
      <c r="AI21" s="113">
        <v>854786499.38983202</v>
      </c>
      <c r="AJ21" s="113">
        <v>858215024.50133491</v>
      </c>
      <c r="AK21" s="113">
        <v>861427188.97990477</v>
      </c>
      <c r="AL21" s="113">
        <v>864414458.80874693</v>
      </c>
      <c r="AM21" s="113">
        <v>867168913.12941647</v>
      </c>
      <c r="AN21" s="113">
        <v>869685343.68166339</v>
      </c>
      <c r="AO21" s="113">
        <v>871962538.4916743</v>
      </c>
      <c r="AP21" s="113">
        <v>874001071.27486384</v>
      </c>
      <c r="AQ21" s="113">
        <v>875799744.40030348</v>
      </c>
      <c r="AR21" s="113">
        <v>877355389.88318813</v>
      </c>
      <c r="AS21" s="113">
        <v>878667032.40731168</v>
      </c>
      <c r="AT21" s="113">
        <v>879738946.15251434</v>
      </c>
      <c r="AU21" s="113">
        <v>880577952.95365047</v>
      </c>
      <c r="AV21" s="113">
        <v>881188742.93423522</v>
      </c>
      <c r="AW21" s="113">
        <v>881572967.31894648</v>
      </c>
      <c r="AX21" s="113">
        <v>881732540.88298154</v>
      </c>
      <c r="AY21" s="113">
        <v>881672442.40042424</v>
      </c>
      <c r="AZ21" s="113">
        <v>881399305.45575738</v>
      </c>
      <c r="BA21" s="113">
        <v>880918420.7808218</v>
      </c>
      <c r="BB21" s="113">
        <v>880232832.65303707</v>
      </c>
      <c r="BC21" s="113">
        <v>879344826.96975887</v>
      </c>
      <c r="BD21" s="113">
        <v>878257528.68713665</v>
      </c>
      <c r="BE21" s="113">
        <v>876974647.23389971</v>
      </c>
      <c r="BF21" s="113">
        <v>875499400.79495227</v>
      </c>
      <c r="BG21" s="113">
        <v>874297610.42987084</v>
      </c>
      <c r="BH21" s="113">
        <v>873465165.76295567</v>
      </c>
      <c r="BI21" s="113">
        <v>872633513.69127941</v>
      </c>
      <c r="BJ21" s="113">
        <v>871802653.46018887</v>
      </c>
      <c r="BK21" s="113">
        <v>870972584.31574905</v>
      </c>
    </row>
    <row r="22" spans="3:63">
      <c r="C22" s="51" t="str">
        <v>SMS on-net</v>
      </c>
      <c r="G22" s="51" t="str">
        <v>mensajes</v>
      </c>
      <c r="I22" s="116"/>
      <c r="N22" s="113">
        <v>0</v>
      </c>
      <c r="O22" s="113">
        <v>14446976726</v>
      </c>
      <c r="P22" s="113">
        <v>17168290656.827585</v>
      </c>
      <c r="Q22" s="113">
        <v>26248375567.927818</v>
      </c>
      <c r="R22" s="113">
        <v>30388033219.106621</v>
      </c>
      <c r="S22" s="113">
        <v>36476428341.21035</v>
      </c>
      <c r="T22" s="113">
        <v>48135397462.085114</v>
      </c>
      <c r="U22" s="113">
        <v>51314078932.926369</v>
      </c>
      <c r="V22" s="113">
        <v>54498560080.951599</v>
      </c>
      <c r="W22" s="113">
        <v>57577554132.068748</v>
      </c>
      <c r="X22" s="113">
        <v>60265169794.998604</v>
      </c>
      <c r="Y22" s="113">
        <v>62844462153.689255</v>
      </c>
      <c r="Z22" s="113">
        <v>65327026590.13829</v>
      </c>
      <c r="AA22" s="113">
        <v>67722681725.474236</v>
      </c>
      <c r="AB22" s="113">
        <v>70040201853.588776</v>
      </c>
      <c r="AC22" s="113">
        <v>72287648677.218689</v>
      </c>
      <c r="AD22" s="113">
        <v>74471895630.673706</v>
      </c>
      <c r="AE22" s="113">
        <v>75371618467.248505</v>
      </c>
      <c r="AF22" s="113">
        <v>75750111103.70755</v>
      </c>
      <c r="AG22" s="113">
        <v>76112114635.687134</v>
      </c>
      <c r="AH22" s="113">
        <v>76456781948.449234</v>
      </c>
      <c r="AI22" s="113">
        <v>76783447428.835693</v>
      </c>
      <c r="AJ22" s="113">
        <v>77091423722.150375</v>
      </c>
      <c r="AK22" s="113">
        <v>77379964852.068924</v>
      </c>
      <c r="AL22" s="113">
        <v>77648304228.067932</v>
      </c>
      <c r="AM22" s="113">
        <v>77895730338.186905</v>
      </c>
      <c r="AN22" s="113">
        <v>78121775336.738831</v>
      </c>
      <c r="AO22" s="113">
        <v>78326330354.985489</v>
      </c>
      <c r="AP22" s="113">
        <v>78509446928.424271</v>
      </c>
      <c r="AQ22" s="113">
        <v>78671017476.704391</v>
      </c>
      <c r="AR22" s="113">
        <v>78810757427.251389</v>
      </c>
      <c r="AS22" s="113">
        <v>78928579169.71965</v>
      </c>
      <c r="AT22" s="113">
        <v>79024866643.564621</v>
      </c>
      <c r="AU22" s="113">
        <v>79100232638.059677</v>
      </c>
      <c r="AV22" s="113">
        <v>79155098455.895782</v>
      </c>
      <c r="AW22" s="113">
        <v>79189612422.67627</v>
      </c>
      <c r="AX22" s="113">
        <v>79203946538.123688</v>
      </c>
      <c r="AY22" s="113">
        <v>79198548033.726044</v>
      </c>
      <c r="AZ22" s="113">
        <v>79174012788.671677</v>
      </c>
      <c r="BA22" s="113">
        <v>79130816056.875351</v>
      </c>
      <c r="BB22" s="113">
        <v>79069231298.570007</v>
      </c>
      <c r="BC22" s="113">
        <v>78989463850.502945</v>
      </c>
      <c r="BD22" s="113">
        <v>78891794420.08638</v>
      </c>
      <c r="BE22" s="113">
        <v>78776556216.520493</v>
      </c>
      <c r="BF22" s="113">
        <v>78644038321.735825</v>
      </c>
      <c r="BG22" s="113">
        <v>78536084338.625916</v>
      </c>
      <c r="BH22" s="113">
        <v>78461307805.111267</v>
      </c>
      <c r="BI22" s="113">
        <v>78386602468.550354</v>
      </c>
      <c r="BJ22" s="113">
        <v>78311968261.154495</v>
      </c>
      <c r="BK22" s="113">
        <v>78237405115.199448</v>
      </c>
    </row>
    <row r="23" spans="3:63">
      <c r="C23" s="51" t="str">
        <v>SMS salientes a otras redes</v>
      </c>
      <c r="G23" s="51" t="str">
        <v>mensajes</v>
      </c>
      <c r="I23" s="116"/>
      <c r="N23" s="113">
        <v>0</v>
      </c>
      <c r="O23" s="113">
        <v>7223488363.000001</v>
      </c>
      <c r="P23" s="113">
        <v>7799164487.1724148</v>
      </c>
      <c r="Q23" s="113">
        <v>13568291917.985748</v>
      </c>
      <c r="R23" s="113">
        <v>20694359539.893379</v>
      </c>
      <c r="S23" s="113">
        <v>26485827231.78965</v>
      </c>
      <c r="T23" s="113">
        <v>35655849971.914886</v>
      </c>
      <c r="U23" s="113">
        <v>38010428839.204704</v>
      </c>
      <c r="V23" s="113">
        <v>40369303763.667847</v>
      </c>
      <c r="W23" s="113">
        <v>42650040097.828697</v>
      </c>
      <c r="X23" s="113">
        <v>44640866514.813774</v>
      </c>
      <c r="Y23" s="113">
        <v>46551453447.177216</v>
      </c>
      <c r="Z23" s="113">
        <v>48390390066.769089</v>
      </c>
      <c r="AA23" s="113">
        <v>50164949426.277199</v>
      </c>
      <c r="AB23" s="113">
        <v>51881631002.65834</v>
      </c>
      <c r="AC23" s="113">
        <v>53546406427.569389</v>
      </c>
      <c r="AD23" s="113">
        <v>55164367133.832367</v>
      </c>
      <c r="AE23" s="113">
        <v>55830828494.258141</v>
      </c>
      <c r="AF23" s="113">
        <v>56111193410.153732</v>
      </c>
      <c r="AG23" s="113">
        <v>56379344174.583046</v>
      </c>
      <c r="AH23" s="113">
        <v>56634653295.147568</v>
      </c>
      <c r="AI23" s="113">
        <v>56876627725.063461</v>
      </c>
      <c r="AJ23" s="113">
        <v>57104758312.703972</v>
      </c>
      <c r="AK23" s="113">
        <v>57318492483.014</v>
      </c>
      <c r="AL23" s="113">
        <v>57517262391.161415</v>
      </c>
      <c r="AM23" s="113">
        <v>57700540991.24955</v>
      </c>
      <c r="AN23" s="113">
        <v>57867981730.917641</v>
      </c>
      <c r="AO23" s="113">
        <v>58019503966.655907</v>
      </c>
      <c r="AP23" s="113">
        <v>58155145872.90686</v>
      </c>
      <c r="AQ23" s="113">
        <v>58274827760.521759</v>
      </c>
      <c r="AR23" s="113">
        <v>58378338835.001015</v>
      </c>
      <c r="AS23" s="113">
        <v>58465614199.79232</v>
      </c>
      <c r="AT23" s="113">
        <v>58536938254.492294</v>
      </c>
      <c r="AU23" s="113">
        <v>58592764917.08123</v>
      </c>
      <c r="AV23" s="113">
        <v>58633406263.626495</v>
      </c>
      <c r="AW23" s="113">
        <v>58658972164.945374</v>
      </c>
      <c r="AX23" s="113">
        <v>58669590028.239754</v>
      </c>
      <c r="AY23" s="113">
        <v>58665591136.093353</v>
      </c>
      <c r="AZ23" s="113">
        <v>58647416880.49752</v>
      </c>
      <c r="BA23" s="113">
        <v>58615419301.389137</v>
      </c>
      <c r="BB23" s="113">
        <v>58569800961.903694</v>
      </c>
      <c r="BC23" s="113">
        <v>58510713963.335503</v>
      </c>
      <c r="BD23" s="113">
        <v>58438366237.101006</v>
      </c>
      <c r="BE23" s="113">
        <v>58353004604.829987</v>
      </c>
      <c r="BF23" s="113">
        <v>58254843201.285782</v>
      </c>
      <c r="BG23" s="113">
        <v>58174877287.871033</v>
      </c>
      <c r="BH23" s="113">
        <v>58119487263.045364</v>
      </c>
      <c r="BI23" s="113">
        <v>58064149976.703957</v>
      </c>
      <c r="BJ23" s="113">
        <v>58008865378.632942</v>
      </c>
      <c r="BK23" s="113">
        <v>57953633418.666245</v>
      </c>
    </row>
    <row r="24" spans="3:63">
      <c r="C24" s="51" t="str">
        <v>SMS entrantes de otras redes</v>
      </c>
      <c r="G24" s="51" t="str">
        <v>mensajes</v>
      </c>
      <c r="I24" s="116"/>
      <c r="N24" s="113">
        <v>0</v>
      </c>
      <c r="O24" s="113">
        <v>7223488363.000001</v>
      </c>
      <c r="P24" s="113">
        <v>7799164487.1724148</v>
      </c>
      <c r="Q24" s="113">
        <v>13568291917.985748</v>
      </c>
      <c r="R24" s="113">
        <v>20694359539.893379</v>
      </c>
      <c r="S24" s="113">
        <v>26485827231.78965</v>
      </c>
      <c r="T24" s="113">
        <v>35655849971.914886</v>
      </c>
      <c r="U24" s="113">
        <v>38010428839.204704</v>
      </c>
      <c r="V24" s="113">
        <v>40369303763.667847</v>
      </c>
      <c r="W24" s="113">
        <v>42650040097.828697</v>
      </c>
      <c r="X24" s="113">
        <v>44640866514.813774</v>
      </c>
      <c r="Y24" s="113">
        <v>46551453447.177216</v>
      </c>
      <c r="Z24" s="113">
        <v>48390390066.769089</v>
      </c>
      <c r="AA24" s="113">
        <v>50164949426.277199</v>
      </c>
      <c r="AB24" s="113">
        <v>51881631002.65834</v>
      </c>
      <c r="AC24" s="113">
        <v>53546406427.569389</v>
      </c>
      <c r="AD24" s="113">
        <v>55164367133.832367</v>
      </c>
      <c r="AE24" s="113">
        <v>55830828494.258141</v>
      </c>
      <c r="AF24" s="113">
        <v>56111193410.153732</v>
      </c>
      <c r="AG24" s="113">
        <v>56379344174.583046</v>
      </c>
      <c r="AH24" s="113">
        <v>56634653295.147568</v>
      </c>
      <c r="AI24" s="113">
        <v>56876627725.063461</v>
      </c>
      <c r="AJ24" s="113">
        <v>57104758312.703972</v>
      </c>
      <c r="AK24" s="113">
        <v>57318492483.014</v>
      </c>
      <c r="AL24" s="113">
        <v>57517262391.161415</v>
      </c>
      <c r="AM24" s="113">
        <v>57700540991.24955</v>
      </c>
      <c r="AN24" s="113">
        <v>57867981730.917641</v>
      </c>
      <c r="AO24" s="113">
        <v>58019503966.655907</v>
      </c>
      <c r="AP24" s="113">
        <v>58155145872.90686</v>
      </c>
      <c r="AQ24" s="113">
        <v>58274827760.521759</v>
      </c>
      <c r="AR24" s="113">
        <v>58378338835.001015</v>
      </c>
      <c r="AS24" s="113">
        <v>58465614199.79232</v>
      </c>
      <c r="AT24" s="113">
        <v>58536938254.492294</v>
      </c>
      <c r="AU24" s="113">
        <v>58592764917.08123</v>
      </c>
      <c r="AV24" s="113">
        <v>58633406263.626495</v>
      </c>
      <c r="AW24" s="113">
        <v>58658972164.945374</v>
      </c>
      <c r="AX24" s="113">
        <v>58669590028.239754</v>
      </c>
      <c r="AY24" s="113">
        <v>58665591136.093353</v>
      </c>
      <c r="AZ24" s="113">
        <v>58647416880.49752</v>
      </c>
      <c r="BA24" s="113">
        <v>58615419301.389137</v>
      </c>
      <c r="BB24" s="113">
        <v>58569800961.903694</v>
      </c>
      <c r="BC24" s="113">
        <v>58510713963.335503</v>
      </c>
      <c r="BD24" s="113">
        <v>58438366237.101006</v>
      </c>
      <c r="BE24" s="113">
        <v>58353004604.829987</v>
      </c>
      <c r="BF24" s="113">
        <v>58254843201.285782</v>
      </c>
      <c r="BG24" s="113">
        <v>58174877287.871033</v>
      </c>
      <c r="BH24" s="113">
        <v>58119487263.045364</v>
      </c>
      <c r="BI24" s="113">
        <v>58064149976.703957</v>
      </c>
      <c r="BJ24" s="113">
        <v>58008865378.632942</v>
      </c>
      <c r="BK24" s="113">
        <v>57953633418.666245</v>
      </c>
    </row>
    <row r="25" spans="3:63">
      <c r="C25" s="51" t="str">
        <v>Recuperación de correo de voz</v>
      </c>
      <c r="G25" s="51" t="str">
        <v>minutos</v>
      </c>
      <c r="I25" s="116"/>
      <c r="N25" s="113">
        <v>0</v>
      </c>
      <c r="O25" s="113">
        <v>714957151.47428083</v>
      </c>
      <c r="P25" s="113">
        <v>1032492659.1630353</v>
      </c>
      <c r="Q25" s="113">
        <v>1463312794.9994464</v>
      </c>
      <c r="R25" s="113">
        <v>1784512373.4894304</v>
      </c>
      <c r="S25" s="113">
        <v>2124673928.0972524</v>
      </c>
      <c r="T25" s="113">
        <v>2402866464.7119446</v>
      </c>
      <c r="U25" s="113">
        <v>2753615297.7962356</v>
      </c>
      <c r="V25" s="113">
        <v>3135702529.1685743</v>
      </c>
      <c r="W25" s="113">
        <v>3503813758.4280939</v>
      </c>
      <c r="X25" s="113">
        <v>3826667540.953516</v>
      </c>
      <c r="Y25" s="113">
        <v>4124940618.3183169</v>
      </c>
      <c r="Z25" s="113">
        <v>4390456197.6243734</v>
      </c>
      <c r="AA25" s="113">
        <v>4637799263.019619</v>
      </c>
      <c r="AB25" s="113">
        <v>4840619655.7155781</v>
      </c>
      <c r="AC25" s="113">
        <v>5041281528.3560276</v>
      </c>
      <c r="AD25" s="113">
        <v>5240103306.743886</v>
      </c>
      <c r="AE25" s="113">
        <v>5302667313.9315376</v>
      </c>
      <c r="AF25" s="113">
        <v>5329494080.6581001</v>
      </c>
      <c r="AG25" s="113">
        <v>5355170421.3417807</v>
      </c>
      <c r="AH25" s="113">
        <v>5379640523.1992722</v>
      </c>
      <c r="AI25" s="113">
        <v>5402851568.4269381</v>
      </c>
      <c r="AJ25" s="113">
        <v>5424748302.5950508</v>
      </c>
      <c r="AK25" s="113">
        <v>5445279632.0274467</v>
      </c>
      <c r="AL25" s="113">
        <v>5464398453.1372385</v>
      </c>
      <c r="AM25" s="113">
        <v>5482066238.3710585</v>
      </c>
      <c r="AN25" s="113">
        <v>5498254355.235218</v>
      </c>
      <c r="AO25" s="113">
        <v>5512943481.322525</v>
      </c>
      <c r="AP25" s="113">
        <v>5526130129.8550529</v>
      </c>
      <c r="AQ25" s="113">
        <v>5537810003.4031181</v>
      </c>
      <c r="AR25" s="113">
        <v>5547965885.6066475</v>
      </c>
      <c r="AS25" s="113">
        <v>5556590640.4260798</v>
      </c>
      <c r="AT25" s="113">
        <v>5563708165.0500002</v>
      </c>
      <c r="AU25" s="113">
        <v>5569360274.6829615</v>
      </c>
      <c r="AV25" s="113">
        <v>5573577660.0547161</v>
      </c>
      <c r="AW25" s="113">
        <v>5576371740.3305817</v>
      </c>
      <c r="AX25" s="113">
        <v>5577752992.7682915</v>
      </c>
      <c r="AY25" s="113">
        <v>5577749894.5899363</v>
      </c>
      <c r="AZ25" s="113">
        <v>5576402985.0008926</v>
      </c>
      <c r="BA25" s="113">
        <v>5573746314.882823</v>
      </c>
      <c r="BB25" s="113">
        <v>5569799884.2543449</v>
      </c>
      <c r="BC25" s="113">
        <v>5564577075.5763988</v>
      </c>
      <c r="BD25" s="113">
        <v>5558095653.6064301</v>
      </c>
      <c r="BE25" s="113">
        <v>5550378392.2502975</v>
      </c>
      <c r="BF25" s="113">
        <v>5541446499.0445213</v>
      </c>
      <c r="BG25" s="113">
        <v>5534145630.3144035</v>
      </c>
      <c r="BH25" s="113">
        <v>5529081032.6484747</v>
      </c>
      <c r="BI25" s="113">
        <v>5524020936.4148064</v>
      </c>
      <c r="BJ25" s="113">
        <v>5518965337.750246</v>
      </c>
      <c r="BK25" s="113">
        <v>5513914232.7956085</v>
      </c>
    </row>
    <row r="26" spans="3:63">
      <c r="C26" s="51" t="str">
        <v>Depósito de corroe de voz</v>
      </c>
      <c r="G26" s="51" t="str">
        <v>minutos</v>
      </c>
      <c r="I26" s="116"/>
      <c r="N26" s="113">
        <v>0</v>
      </c>
      <c r="O26" s="113">
        <v>857948581.76913691</v>
      </c>
      <c r="P26" s="113">
        <v>1238991190.9956422</v>
      </c>
      <c r="Q26" s="113">
        <v>1755975353.9993355</v>
      </c>
      <c r="R26" s="113">
        <v>2141414848.1873162</v>
      </c>
      <c r="S26" s="113">
        <v>2549608713.7167025</v>
      </c>
      <c r="T26" s="113">
        <v>2883439757.6543336</v>
      </c>
      <c r="U26" s="113">
        <v>3304338357.3554821</v>
      </c>
      <c r="V26" s="113">
        <v>3762843035.0022888</v>
      </c>
      <c r="W26" s="113">
        <v>4204576510.1137123</v>
      </c>
      <c r="X26" s="113">
        <v>4592001049.1442184</v>
      </c>
      <c r="Y26" s="113">
        <v>4949928741.9819794</v>
      </c>
      <c r="Z26" s="113">
        <v>5268547437.1492481</v>
      </c>
      <c r="AA26" s="113">
        <v>5565359115.6235428</v>
      </c>
      <c r="AB26" s="113">
        <v>5808743586.8586931</v>
      </c>
      <c r="AC26" s="113">
        <v>6049537834.0272322</v>
      </c>
      <c r="AD26" s="113">
        <v>6288123968.0926628</v>
      </c>
      <c r="AE26" s="113">
        <v>6363200776.717844</v>
      </c>
      <c r="AF26" s="113">
        <v>6395392896.7897196</v>
      </c>
      <c r="AG26" s="113">
        <v>6426204505.610136</v>
      </c>
      <c r="AH26" s="113">
        <v>6455568627.8391266</v>
      </c>
      <c r="AI26" s="113">
        <v>6483421882.1123257</v>
      </c>
      <c r="AJ26" s="113">
        <v>6509697963.1140604</v>
      </c>
      <c r="AK26" s="113">
        <v>6534335558.4329357</v>
      </c>
      <c r="AL26" s="113">
        <v>6557278143.7646856</v>
      </c>
      <c r="AM26" s="113">
        <v>6578479486.045269</v>
      </c>
      <c r="AN26" s="113">
        <v>6597905226.2822609</v>
      </c>
      <c r="AO26" s="113">
        <v>6615532177.5870295</v>
      </c>
      <c r="AP26" s="113">
        <v>6631356155.8260632</v>
      </c>
      <c r="AQ26" s="113">
        <v>6645372004.0837402</v>
      </c>
      <c r="AR26" s="113">
        <v>6657559062.7279768</v>
      </c>
      <c r="AS26" s="113">
        <v>6667908768.5112953</v>
      </c>
      <c r="AT26" s="113">
        <v>6676449798.0599995</v>
      </c>
      <c r="AU26" s="113">
        <v>6683232329.6195536</v>
      </c>
      <c r="AV26" s="113">
        <v>6688293192.0656586</v>
      </c>
      <c r="AW26" s="113">
        <v>6691646088.396698</v>
      </c>
      <c r="AX26" s="113">
        <v>6693303591.321949</v>
      </c>
      <c r="AY26" s="113">
        <v>6693299873.5079231</v>
      </c>
      <c r="AZ26" s="113">
        <v>6691683582.00107</v>
      </c>
      <c r="BA26" s="113">
        <v>6688495577.8593864</v>
      </c>
      <c r="BB26" s="113">
        <v>6683759861.1052132</v>
      </c>
      <c r="BC26" s="113">
        <v>6677492490.691678</v>
      </c>
      <c r="BD26" s="113">
        <v>6669714784.3277159</v>
      </c>
      <c r="BE26" s="113">
        <v>6660454070.7003565</v>
      </c>
      <c r="BF26" s="113">
        <v>6649735798.8534241</v>
      </c>
      <c r="BG26" s="113">
        <v>6640974756.377284</v>
      </c>
      <c r="BH26" s="113">
        <v>6634897239.1781683</v>
      </c>
      <c r="BI26" s="113">
        <v>6628825123.6977673</v>
      </c>
      <c r="BJ26" s="113">
        <v>6622758405.3002949</v>
      </c>
      <c r="BK26" s="113">
        <v>6616697079.3547287</v>
      </c>
    </row>
    <row r="27" spans="3:63">
      <c r="C27" s="51" t="str">
        <v xml:space="preserve">Datos GPRS </v>
      </c>
      <c r="G27" s="51" t="str">
        <v>megabytes</v>
      </c>
      <c r="I27" s="116"/>
      <c r="N27" s="113">
        <v>0</v>
      </c>
      <c r="O27" s="113">
        <v>0</v>
      </c>
      <c r="P27" s="113">
        <v>26000000</v>
      </c>
      <c r="Q27" s="113">
        <v>16174586.779713864</v>
      </c>
      <c r="R27" s="113">
        <v>36111623.401284091</v>
      </c>
      <c r="S27" s="113">
        <v>59181975.312110797</v>
      </c>
      <c r="T27" s="113">
        <v>110604193.54838718</v>
      </c>
      <c r="U27" s="113">
        <v>106988394.31266184</v>
      </c>
      <c r="V27" s="113">
        <v>124417062.88578182</v>
      </c>
      <c r="W27" s="113">
        <v>122648458.83391546</v>
      </c>
      <c r="X27" s="113">
        <v>124022466.17506485</v>
      </c>
      <c r="Y27" s="113">
        <v>142024390.3381525</v>
      </c>
      <c r="Z27" s="113">
        <v>156380967.46005863</v>
      </c>
      <c r="AA27" s="113">
        <v>167854289.36841276</v>
      </c>
      <c r="AB27" s="113">
        <v>177265808.03350633</v>
      </c>
      <c r="AC27" s="113">
        <v>185282805.21583101</v>
      </c>
      <c r="AD27" s="113">
        <v>192385824.45127612</v>
      </c>
      <c r="AE27" s="113">
        <v>194349602.81085193</v>
      </c>
      <c r="AF27" s="113">
        <v>195325565.5811699</v>
      </c>
      <c r="AG27" s="113">
        <v>196259010.34575236</v>
      </c>
      <c r="AH27" s="113">
        <v>197147752.77558759</v>
      </c>
      <c r="AI27" s="113">
        <v>197990076.5528422</v>
      </c>
      <c r="AJ27" s="113">
        <v>198784209.29800642</v>
      </c>
      <c r="AK27" s="113">
        <v>199528227.47268087</v>
      </c>
      <c r="AL27" s="113">
        <v>200220154.38369158</v>
      </c>
      <c r="AM27" s="113">
        <v>200858155.36077765</v>
      </c>
      <c r="AN27" s="113">
        <v>201441024.03972253</v>
      </c>
      <c r="AO27" s="113">
        <v>201968479.69687393</v>
      </c>
      <c r="AP27" s="113">
        <v>202440655.2191678</v>
      </c>
      <c r="AQ27" s="113">
        <v>202857273.20512521</v>
      </c>
      <c r="AR27" s="113">
        <v>203217599.86969608</v>
      </c>
      <c r="AS27" s="113">
        <v>203521409.30508912</v>
      </c>
      <c r="AT27" s="113">
        <v>203769691.51897788</v>
      </c>
      <c r="AU27" s="113">
        <v>203964026.62008658</v>
      </c>
      <c r="AV27" s="113">
        <v>204105500.95911747</v>
      </c>
      <c r="AW27" s="113">
        <v>204194497.00128326</v>
      </c>
      <c r="AX27" s="113">
        <v>204231458.25673324</v>
      </c>
      <c r="AY27" s="113">
        <v>204217537.93490934</v>
      </c>
      <c r="AZ27" s="113">
        <v>204154272.54100969</v>
      </c>
      <c r="BA27" s="113">
        <v>204042887.54174781</v>
      </c>
      <c r="BB27" s="113">
        <v>203884088.06842816</v>
      </c>
      <c r="BC27" s="113">
        <v>203678403.59243664</v>
      </c>
      <c r="BD27" s="113">
        <v>203426557.93230304</v>
      </c>
      <c r="BE27" s="113">
        <v>203129410.28512341</v>
      </c>
      <c r="BF27" s="113">
        <v>202787706.06355461</v>
      </c>
      <c r="BG27" s="113">
        <v>202509341.15424362</v>
      </c>
      <c r="BH27" s="113">
        <v>202316526.00865322</v>
      </c>
      <c r="BI27" s="113">
        <v>202123894.44807753</v>
      </c>
      <c r="BJ27" s="113">
        <v>201931446.29771978</v>
      </c>
      <c r="BK27" s="113">
        <v>201739181.38294965</v>
      </c>
    </row>
    <row r="28" spans="3:63">
      <c r="C28" s="51" t="str">
        <v>Datos EDGE</v>
      </c>
      <c r="G28" s="51" t="str">
        <v>megabytes</v>
      </c>
      <c r="I28" s="116"/>
      <c r="N28" s="113">
        <v>0</v>
      </c>
      <c r="O28" s="113">
        <v>0</v>
      </c>
      <c r="P28" s="113">
        <v>84000000</v>
      </c>
      <c r="Q28" s="113">
        <v>97047520.67828308</v>
      </c>
      <c r="R28" s="113">
        <v>234725552.10834637</v>
      </c>
      <c r="S28" s="113">
        <v>335364526.76862758</v>
      </c>
      <c r="T28" s="113">
        <v>442416774.19354838</v>
      </c>
      <c r="U28" s="113">
        <v>427953577.25064701</v>
      </c>
      <c r="V28" s="113">
        <v>497668251.54312682</v>
      </c>
      <c r="W28" s="113">
        <v>286179737.27913582</v>
      </c>
      <c r="X28" s="113">
        <v>248044932.35012949</v>
      </c>
      <c r="Y28" s="113">
        <v>284048780.67630476</v>
      </c>
      <c r="Z28" s="113">
        <v>312761934.92011702</v>
      </c>
      <c r="AA28" s="113">
        <v>335708578.73682523</v>
      </c>
      <c r="AB28" s="113">
        <v>354531616.06701231</v>
      </c>
      <c r="AC28" s="113">
        <v>370565610.43166167</v>
      </c>
      <c r="AD28" s="113">
        <v>384771648.90255189</v>
      </c>
      <c r="AE28" s="113">
        <v>388699205.62170351</v>
      </c>
      <c r="AF28" s="113">
        <v>390651131.16233951</v>
      </c>
      <c r="AG28" s="113">
        <v>392518020.69150436</v>
      </c>
      <c r="AH28" s="113">
        <v>394295505.55117488</v>
      </c>
      <c r="AI28" s="113">
        <v>395980153.10568404</v>
      </c>
      <c r="AJ28" s="113">
        <v>397568418.59601253</v>
      </c>
      <c r="AK28" s="113">
        <v>399056454.94536144</v>
      </c>
      <c r="AL28" s="113">
        <v>400440308.7673828</v>
      </c>
      <c r="AM28" s="113">
        <v>401716310.72155493</v>
      </c>
      <c r="AN28" s="113">
        <v>402882048.07944477</v>
      </c>
      <c r="AO28" s="113">
        <v>403936959.39374751</v>
      </c>
      <c r="AP28" s="113">
        <v>404881310.4383353</v>
      </c>
      <c r="AQ28" s="113">
        <v>405714546.41025013</v>
      </c>
      <c r="AR28" s="113">
        <v>406435199.7393918</v>
      </c>
      <c r="AS28" s="113">
        <v>407042818.61017787</v>
      </c>
      <c r="AT28" s="113">
        <v>407539383.0379554</v>
      </c>
      <c r="AU28" s="113">
        <v>407928053.2401728</v>
      </c>
      <c r="AV28" s="113">
        <v>408211001.91823459</v>
      </c>
      <c r="AW28" s="113">
        <v>408388994.00256616</v>
      </c>
      <c r="AX28" s="113">
        <v>408462916.51346612</v>
      </c>
      <c r="AY28" s="113">
        <v>408435075.86981833</v>
      </c>
      <c r="AZ28" s="113">
        <v>408308545.08201903</v>
      </c>
      <c r="BA28" s="113">
        <v>408085775.08349526</v>
      </c>
      <c r="BB28" s="113">
        <v>407768176.13685596</v>
      </c>
      <c r="BC28" s="113">
        <v>407356807.18487293</v>
      </c>
      <c r="BD28" s="113">
        <v>406853115.86460572</v>
      </c>
      <c r="BE28" s="113">
        <v>406258820.57024646</v>
      </c>
      <c r="BF28" s="113">
        <v>405575412.12710887</v>
      </c>
      <c r="BG28" s="113">
        <v>405018682.30848688</v>
      </c>
      <c r="BH28" s="113">
        <v>404633052.01730609</v>
      </c>
      <c r="BI28" s="113">
        <v>404247788.8961547</v>
      </c>
      <c r="BJ28" s="113">
        <v>403862892.59543926</v>
      </c>
      <c r="BK28" s="113">
        <v>403478362.765899</v>
      </c>
    </row>
    <row r="29" spans="3:63">
      <c r="C29" s="51" t="str">
        <v>Datos Release 99</v>
      </c>
      <c r="G29" s="51" t="str">
        <v>megabytes</v>
      </c>
      <c r="I29" s="116"/>
      <c r="N29" s="113">
        <v>0</v>
      </c>
      <c r="O29" s="113">
        <v>0</v>
      </c>
      <c r="P29" s="113">
        <v>90000000</v>
      </c>
      <c r="Q29" s="113">
        <v>210269628.13628003</v>
      </c>
      <c r="R29" s="113">
        <v>541674351.01926076</v>
      </c>
      <c r="S29" s="113">
        <v>690456378.64129198</v>
      </c>
      <c r="T29" s="113">
        <v>1382552419.3548386</v>
      </c>
      <c r="U29" s="113">
        <v>1604825914.6899261</v>
      </c>
      <c r="V29" s="113">
        <v>933127971.64336276</v>
      </c>
      <c r="W29" s="113">
        <v>408828196.11305118</v>
      </c>
      <c r="X29" s="113">
        <v>248044932.35012949</v>
      </c>
      <c r="Y29" s="113">
        <v>284048780.67630476</v>
      </c>
      <c r="Z29" s="113">
        <v>312761934.92011702</v>
      </c>
      <c r="AA29" s="113">
        <v>335708578.73682523</v>
      </c>
      <c r="AB29" s="113">
        <v>354531616.06701231</v>
      </c>
      <c r="AC29" s="113">
        <v>370565610.43166167</v>
      </c>
      <c r="AD29" s="113">
        <v>384771648.90255189</v>
      </c>
      <c r="AE29" s="113">
        <v>388699205.62170351</v>
      </c>
      <c r="AF29" s="113">
        <v>390651131.16233951</v>
      </c>
      <c r="AG29" s="113">
        <v>392518020.69150436</v>
      </c>
      <c r="AH29" s="113">
        <v>394295505.55117488</v>
      </c>
      <c r="AI29" s="113">
        <v>395980153.10568404</v>
      </c>
      <c r="AJ29" s="113">
        <v>397568418.59601253</v>
      </c>
      <c r="AK29" s="113">
        <v>399056454.94536144</v>
      </c>
      <c r="AL29" s="113">
        <v>400440308.7673828</v>
      </c>
      <c r="AM29" s="113">
        <v>401716310.72155493</v>
      </c>
      <c r="AN29" s="113">
        <v>402882048.07944477</v>
      </c>
      <c r="AO29" s="113">
        <v>403936959.39374751</v>
      </c>
      <c r="AP29" s="113">
        <v>404881310.4383353</v>
      </c>
      <c r="AQ29" s="113">
        <v>405714546.41025013</v>
      </c>
      <c r="AR29" s="113">
        <v>406435199.7393918</v>
      </c>
      <c r="AS29" s="113">
        <v>407042818.61017787</v>
      </c>
      <c r="AT29" s="113">
        <v>407539383.0379554</v>
      </c>
      <c r="AU29" s="113">
        <v>407928053.2401728</v>
      </c>
      <c r="AV29" s="113">
        <v>408211001.91823459</v>
      </c>
      <c r="AW29" s="113">
        <v>408388994.00256616</v>
      </c>
      <c r="AX29" s="113">
        <v>408462916.51346612</v>
      </c>
      <c r="AY29" s="113">
        <v>408435075.86981833</v>
      </c>
      <c r="AZ29" s="113">
        <v>408308545.08201903</v>
      </c>
      <c r="BA29" s="113">
        <v>408085775.08349526</v>
      </c>
      <c r="BB29" s="113">
        <v>407768176.13685596</v>
      </c>
      <c r="BC29" s="113">
        <v>407356807.18487293</v>
      </c>
      <c r="BD29" s="113">
        <v>406853115.86460572</v>
      </c>
      <c r="BE29" s="113">
        <v>406258820.57024646</v>
      </c>
      <c r="BF29" s="113">
        <v>405575412.12710887</v>
      </c>
      <c r="BG29" s="113">
        <v>405018682.30848688</v>
      </c>
      <c r="BH29" s="113">
        <v>404633052.01730609</v>
      </c>
      <c r="BI29" s="113">
        <v>404247788.8961547</v>
      </c>
      <c r="BJ29" s="113">
        <v>403862892.59543926</v>
      </c>
      <c r="BK29" s="113">
        <v>403478362.765899</v>
      </c>
    </row>
    <row r="30" spans="3:63">
      <c r="C30" s="51" t="str">
        <v>Datos - HSDPA</v>
      </c>
      <c r="G30" s="51" t="str">
        <v>megabytes</v>
      </c>
      <c r="I30" s="116"/>
      <c r="N30" s="113">
        <v>0</v>
      </c>
      <c r="O30" s="113">
        <v>0</v>
      </c>
      <c r="P30" s="113">
        <v>0</v>
      </c>
      <c r="Q30" s="113">
        <v>0</v>
      </c>
      <c r="R30" s="113">
        <v>82523385.390245572</v>
      </c>
      <c r="S30" s="113">
        <v>787178302.14379227</v>
      </c>
      <c r="T30" s="113">
        <v>3112540724.5657077</v>
      </c>
      <c r="U30" s="113">
        <v>7275210813.2609987</v>
      </c>
      <c r="V30" s="113">
        <v>11727969991.410089</v>
      </c>
      <c r="W30" s="113">
        <v>16261697372.032928</v>
      </c>
      <c r="X30" s="113">
        <v>19871027102.488911</v>
      </c>
      <c r="Y30" s="113">
        <v>22607030841.995499</v>
      </c>
      <c r="Z30" s="113">
        <v>24767860238.047344</v>
      </c>
      <c r="AA30" s="113">
        <v>26483273628.318478</v>
      </c>
      <c r="AB30" s="113">
        <v>27886304051.707191</v>
      </c>
      <c r="AC30" s="113">
        <v>29082278861.001728</v>
      </c>
      <c r="AD30" s="113">
        <v>30145590160.90033</v>
      </c>
      <c r="AE30" s="113">
        <v>30453301281.319237</v>
      </c>
      <c r="AF30" s="113">
        <v>30606228212.241604</v>
      </c>
      <c r="AG30" s="113">
        <v>30752492852.015347</v>
      </c>
      <c r="AH30" s="113">
        <v>30891752930.687107</v>
      </c>
      <c r="AI30" s="113">
        <v>31023739512.569233</v>
      </c>
      <c r="AJ30" s="113">
        <v>31148174877.479053</v>
      </c>
      <c r="AK30" s="113">
        <v>31264757619.632584</v>
      </c>
      <c r="AL30" s="113">
        <v>31373178004.243141</v>
      </c>
      <c r="AM30" s="113">
        <v>31473148550.578075</v>
      </c>
      <c r="AN30" s="113">
        <v>31564480229.319031</v>
      </c>
      <c r="AO30" s="113">
        <v>31647129052.920692</v>
      </c>
      <c r="AP30" s="113">
        <v>31721115843.889721</v>
      </c>
      <c r="AQ30" s="113">
        <v>31786397135.243454</v>
      </c>
      <c r="AR30" s="113">
        <v>31842857947.702888</v>
      </c>
      <c r="AS30" s="113">
        <v>31890462883.006695</v>
      </c>
      <c r="AT30" s="113">
        <v>31929367068.829533</v>
      </c>
      <c r="AU30" s="113">
        <v>31959818097.789745</v>
      </c>
      <c r="AV30" s="113">
        <v>31981986193.879326</v>
      </c>
      <c r="AW30" s="113">
        <v>31995931286.875256</v>
      </c>
      <c r="AX30" s="113">
        <v>32001722871.89357</v>
      </c>
      <c r="AY30" s="113">
        <v>31999541649.249916</v>
      </c>
      <c r="AZ30" s="113">
        <v>31989628379.17762</v>
      </c>
      <c r="BA30" s="113">
        <v>31972175084.230354</v>
      </c>
      <c r="BB30" s="113">
        <v>31947292253.834118</v>
      </c>
      <c r="BC30" s="113">
        <v>31915062852.663918</v>
      </c>
      <c r="BD30" s="113">
        <v>31875600298.310745</v>
      </c>
      <c r="BE30" s="113">
        <v>31829039221.294273</v>
      </c>
      <c r="BF30" s="113">
        <v>31775496422.862823</v>
      </c>
      <c r="BG30" s="113">
        <v>31731878477.023003</v>
      </c>
      <c r="BH30" s="113">
        <v>31701665615.070408</v>
      </c>
      <c r="BI30" s="113">
        <v>31671481519.679119</v>
      </c>
      <c r="BJ30" s="113">
        <v>31641326163.459633</v>
      </c>
      <c r="BK30" s="113">
        <v>31611199519.048531</v>
      </c>
    </row>
    <row r="31" spans="3:63">
      <c r="C31" s="51" t="str">
        <v>Datos - HSUPA</v>
      </c>
      <c r="G31" s="51" t="str">
        <v>megabytes</v>
      </c>
      <c r="I31" s="116"/>
      <c r="N31" s="113">
        <v>0</v>
      </c>
      <c r="O31" s="113">
        <v>0</v>
      </c>
      <c r="P31" s="113">
        <v>0</v>
      </c>
      <c r="Q31" s="113">
        <v>0</v>
      </c>
      <c r="R31" s="113">
        <v>7755673.1129645789</v>
      </c>
      <c r="S31" s="113">
        <v>100551327.53786892</v>
      </c>
      <c r="T31" s="113">
        <v>482095565.75687301</v>
      </c>
      <c r="U31" s="113">
        <v>1283860731.7519412</v>
      </c>
      <c r="V31" s="113">
        <v>2268949583.2403531</v>
      </c>
      <c r="W31" s="113">
        <v>3362056041.393527</v>
      </c>
      <c r="X31" s="113">
        <v>4313353801.6487093</v>
      </c>
      <c r="Y31" s="113">
        <v>5087725273.944212</v>
      </c>
      <c r="Z31" s="113">
        <v>5726428416.6640625</v>
      </c>
      <c r="AA31" s="113">
        <v>6248312798.5219812</v>
      </c>
      <c r="AB31" s="113">
        <v>6680528514.8265123</v>
      </c>
      <c r="AC31" s="113">
        <v>7047868156.0852861</v>
      </c>
      <c r="AD31" s="113">
        <v>7369645607.0984774</v>
      </c>
      <c r="AE31" s="113">
        <v>7444871266.7968521</v>
      </c>
      <c r="AF31" s="113">
        <v>7482257076.0864925</v>
      </c>
      <c r="AG31" s="113">
        <v>7518014165.4063263</v>
      </c>
      <c r="AH31" s="113">
        <v>7552058860.5524387</v>
      </c>
      <c r="AI31" s="113">
        <v>7584325415.2349596</v>
      </c>
      <c r="AJ31" s="113">
        <v>7614745935.6321621</v>
      </c>
      <c r="AK31" s="113">
        <v>7643246737.5401516</v>
      </c>
      <c r="AL31" s="113">
        <v>7669752100.5766811</v>
      </c>
      <c r="AM31" s="113">
        <v>7694191744.7735319</v>
      </c>
      <c r="AN31" s="113">
        <v>7716519458.4268284</v>
      </c>
      <c r="AO31" s="113">
        <v>7736724487.9696856</v>
      </c>
      <c r="AP31" s="113">
        <v>7754811923.8479662</v>
      </c>
      <c r="AQ31" s="113">
        <v>7770771139.755928</v>
      </c>
      <c r="AR31" s="113">
        <v>7784574026.8878098</v>
      </c>
      <c r="AS31" s="113">
        <v>7796211931.4856424</v>
      </c>
      <c r="AT31" s="113">
        <v>7805722777.3711176</v>
      </c>
      <c r="AU31" s="113">
        <v>7813167093.1271029</v>
      </c>
      <c r="AV31" s="113">
        <v>7818586493.1485434</v>
      </c>
      <c r="AW31" s="113">
        <v>7821995628.3749399</v>
      </c>
      <c r="AX31" s="113">
        <v>7823411488.1693754</v>
      </c>
      <c r="AY31" s="113">
        <v>7822878248.0573692</v>
      </c>
      <c r="AZ31" s="113">
        <v>7820454766.3192329</v>
      </c>
      <c r="BA31" s="113">
        <v>7816187986.4104309</v>
      </c>
      <c r="BB31" s="113">
        <v>7810104919.5093336</v>
      </c>
      <c r="BC31" s="113">
        <v>7802225847.8611879</v>
      </c>
      <c r="BD31" s="113">
        <v>7792578498.4883108</v>
      </c>
      <c r="BE31" s="113">
        <v>7781195784.3047533</v>
      </c>
      <c r="BF31" s="113">
        <v>7768106259.5302849</v>
      </c>
      <c r="BG31" s="113">
        <v>7757443048.0544634</v>
      </c>
      <c r="BH31" s="113">
        <v>7750056956.616931</v>
      </c>
      <c r="BI31" s="113">
        <v>7742677897.695962</v>
      </c>
      <c r="BJ31" s="113">
        <v>7735305864.5956888</v>
      </c>
      <c r="BK31" s="113">
        <v>7727940850.6266184</v>
      </c>
    </row>
    <row r="32" spans="3:63">
      <c r="C32" s="51" t="str">
        <v>Mobile Service20</v>
      </c>
      <c r="G32" s="51" t="str">
        <v>Mobile Unit20</v>
      </c>
      <c r="I32" s="116"/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113">
        <v>0</v>
      </c>
      <c r="AK32" s="113">
        <v>0</v>
      </c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</row>
    <row r="33" spans="1:69">
      <c r="C33" s="51" t="str">
        <v>Mobile Service21</v>
      </c>
      <c r="G33" s="51" t="str">
        <v>Mobile Unit21</v>
      </c>
      <c r="I33" s="116"/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</row>
    <row r="34" spans="1:69">
      <c r="C34" s="51" t="str">
        <v>Mobile Service22</v>
      </c>
      <c r="G34" s="51" t="str">
        <v>Mobile Unit22</v>
      </c>
      <c r="I34" s="116"/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</row>
    <row r="35" spans="1:69">
      <c r="C35" s="51" t="str">
        <v>Mobile Service23</v>
      </c>
      <c r="G35" s="51" t="str">
        <v>Mobile Unit23</v>
      </c>
      <c r="I35" s="116"/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3">
        <v>0</v>
      </c>
      <c r="AM35" s="113">
        <v>0</v>
      </c>
      <c r="AN35" s="113">
        <v>0</v>
      </c>
      <c r="AO35" s="113">
        <v>0</v>
      </c>
      <c r="AP35" s="113">
        <v>0</v>
      </c>
      <c r="AQ35" s="113">
        <v>0</v>
      </c>
      <c r="AR35" s="113">
        <v>0</v>
      </c>
      <c r="AS35" s="113">
        <v>0</v>
      </c>
      <c r="AT35" s="113">
        <v>0</v>
      </c>
      <c r="AU35" s="113">
        <v>0</v>
      </c>
      <c r="AV35" s="113">
        <v>0</v>
      </c>
      <c r="AW35" s="113">
        <v>0</v>
      </c>
      <c r="AX35" s="113">
        <v>0</v>
      </c>
      <c r="AY35" s="113">
        <v>0</v>
      </c>
      <c r="AZ35" s="113">
        <v>0</v>
      </c>
      <c r="BA35" s="113">
        <v>0</v>
      </c>
      <c r="BB35" s="113">
        <v>0</v>
      </c>
      <c r="BC35" s="113">
        <v>0</v>
      </c>
      <c r="BD35" s="113">
        <v>0</v>
      </c>
      <c r="BE35" s="113">
        <v>0</v>
      </c>
      <c r="BF35" s="113">
        <v>0</v>
      </c>
      <c r="BG35" s="113">
        <v>0</v>
      </c>
      <c r="BH35" s="113">
        <v>0</v>
      </c>
      <c r="BI35" s="113">
        <v>0</v>
      </c>
      <c r="BJ35" s="113">
        <v>0</v>
      </c>
      <c r="BK35" s="113">
        <v>0</v>
      </c>
    </row>
    <row r="36" spans="1:69">
      <c r="C36" s="51" t="str">
        <v>Mobile Service24</v>
      </c>
      <c r="G36" s="51" t="str">
        <v>Mobile Unit24</v>
      </c>
      <c r="I36" s="116"/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13">
        <v>0</v>
      </c>
      <c r="AK36" s="113">
        <v>0</v>
      </c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</row>
    <row r="37" spans="1:69">
      <c r="C37" s="51" t="str">
        <v>Mobile Service25</v>
      </c>
      <c r="G37" s="51" t="str">
        <v>Mobile Unit25</v>
      </c>
      <c r="I37" s="116"/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13">
        <v>0</v>
      </c>
      <c r="AK37" s="113">
        <v>0</v>
      </c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</row>
    <row r="38" spans="1:69">
      <c r="C38" s="51" t="str">
        <v>Mobile Service26</v>
      </c>
      <c r="G38" s="51" t="str">
        <v>Mobile Unit26</v>
      </c>
      <c r="I38" s="116"/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0</v>
      </c>
      <c r="AO38" s="113">
        <v>0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U38" s="113">
        <v>0</v>
      </c>
      <c r="AV38" s="113">
        <v>0</v>
      </c>
      <c r="AW38" s="113">
        <v>0</v>
      </c>
      <c r="AX38" s="113">
        <v>0</v>
      </c>
      <c r="AY38" s="113">
        <v>0</v>
      </c>
      <c r="AZ38" s="113">
        <v>0</v>
      </c>
      <c r="BA38" s="113">
        <v>0</v>
      </c>
      <c r="BB38" s="113">
        <v>0</v>
      </c>
      <c r="BC38" s="113">
        <v>0</v>
      </c>
      <c r="BD38" s="113">
        <v>0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113">
        <v>0</v>
      </c>
      <c r="BK38" s="113">
        <v>0</v>
      </c>
    </row>
    <row r="39" spans="1:69">
      <c r="C39" s="51" t="str">
        <v>Mobile Service27</v>
      </c>
      <c r="G39" s="51" t="str">
        <v>Mobile Unit27</v>
      </c>
      <c r="I39" s="116"/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0</v>
      </c>
      <c r="AN39" s="113">
        <v>0</v>
      </c>
      <c r="AO39" s="113">
        <v>0</v>
      </c>
      <c r="AP39" s="113">
        <v>0</v>
      </c>
      <c r="AQ39" s="113">
        <v>0</v>
      </c>
      <c r="AR39" s="113">
        <v>0</v>
      </c>
      <c r="AS39" s="113">
        <v>0</v>
      </c>
      <c r="AT39" s="113">
        <v>0</v>
      </c>
      <c r="AU39" s="113">
        <v>0</v>
      </c>
      <c r="AV39" s="113">
        <v>0</v>
      </c>
      <c r="AW39" s="113">
        <v>0</v>
      </c>
      <c r="AX39" s="113">
        <v>0</v>
      </c>
      <c r="AY39" s="113">
        <v>0</v>
      </c>
      <c r="AZ39" s="113">
        <v>0</v>
      </c>
      <c r="BA39" s="113">
        <v>0</v>
      </c>
      <c r="BB39" s="113">
        <v>0</v>
      </c>
      <c r="BC39" s="113">
        <v>0</v>
      </c>
      <c r="BD39" s="113">
        <v>0</v>
      </c>
      <c r="BE39" s="113">
        <v>0</v>
      </c>
      <c r="BF39" s="113">
        <v>0</v>
      </c>
      <c r="BG39" s="113">
        <v>0</v>
      </c>
      <c r="BH39" s="113">
        <v>0</v>
      </c>
      <c r="BI39" s="113">
        <v>0</v>
      </c>
      <c r="BJ39" s="113">
        <v>0</v>
      </c>
      <c r="BK39" s="113">
        <v>0</v>
      </c>
    </row>
    <row r="40" spans="1:69">
      <c r="C40" s="51" t="str">
        <v>Mobile Service28</v>
      </c>
      <c r="G40" s="51" t="str">
        <v>Mobile Unit28</v>
      </c>
      <c r="I40" s="116"/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0</v>
      </c>
      <c r="AI40" s="113">
        <v>0</v>
      </c>
      <c r="AJ40" s="113">
        <v>0</v>
      </c>
      <c r="AK40" s="113">
        <v>0</v>
      </c>
      <c r="AL40" s="113">
        <v>0</v>
      </c>
      <c r="AM40" s="113">
        <v>0</v>
      </c>
      <c r="AN40" s="113">
        <v>0</v>
      </c>
      <c r="AO40" s="113">
        <v>0</v>
      </c>
      <c r="AP40" s="113">
        <v>0</v>
      </c>
      <c r="AQ40" s="113">
        <v>0</v>
      </c>
      <c r="AR40" s="113">
        <v>0</v>
      </c>
      <c r="AS40" s="113">
        <v>0</v>
      </c>
      <c r="AT40" s="113">
        <v>0</v>
      </c>
      <c r="AU40" s="113">
        <v>0</v>
      </c>
      <c r="AV40" s="113">
        <v>0</v>
      </c>
      <c r="AW40" s="113">
        <v>0</v>
      </c>
      <c r="AX40" s="113">
        <v>0</v>
      </c>
      <c r="AY40" s="113">
        <v>0</v>
      </c>
      <c r="AZ40" s="113">
        <v>0</v>
      </c>
      <c r="BA40" s="113">
        <v>0</v>
      </c>
      <c r="BB40" s="113">
        <v>0</v>
      </c>
      <c r="BC40" s="113">
        <v>0</v>
      </c>
      <c r="BD40" s="113">
        <v>0</v>
      </c>
      <c r="BE40" s="113">
        <v>0</v>
      </c>
      <c r="BF40" s="113">
        <v>0</v>
      </c>
      <c r="BG40" s="113">
        <v>0</v>
      </c>
      <c r="BH40" s="113">
        <v>0</v>
      </c>
      <c r="BI40" s="113">
        <v>0</v>
      </c>
      <c r="BJ40" s="113">
        <v>0</v>
      </c>
      <c r="BK40" s="113">
        <v>0</v>
      </c>
    </row>
    <row r="41" spans="1:69">
      <c r="C41" s="51" t="str">
        <v>Mobile Service29</v>
      </c>
      <c r="G41" s="51" t="str">
        <v>Mobile Unit29</v>
      </c>
      <c r="I41" s="116"/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113">
        <v>0</v>
      </c>
      <c r="AK41" s="113">
        <v>0</v>
      </c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</row>
    <row r="42" spans="1:69">
      <c r="C42" s="51" t="str">
        <v>Mobile Service30</v>
      </c>
      <c r="G42" s="51" t="str">
        <v>Mobile Unit30</v>
      </c>
      <c r="I42" s="116"/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3">
        <v>0</v>
      </c>
      <c r="AJ42" s="113">
        <v>0</v>
      </c>
      <c r="AK42" s="113">
        <v>0</v>
      </c>
      <c r="AL42" s="113">
        <v>0</v>
      </c>
      <c r="AM42" s="113">
        <v>0</v>
      </c>
      <c r="AN42" s="113">
        <v>0</v>
      </c>
      <c r="AO42" s="113">
        <v>0</v>
      </c>
      <c r="AP42" s="113">
        <v>0</v>
      </c>
      <c r="AQ42" s="113">
        <v>0</v>
      </c>
      <c r="AR42" s="113">
        <v>0</v>
      </c>
      <c r="AS42" s="113">
        <v>0</v>
      </c>
      <c r="AT42" s="113">
        <v>0</v>
      </c>
      <c r="AU42" s="113">
        <v>0</v>
      </c>
      <c r="AV42" s="113">
        <v>0</v>
      </c>
      <c r="AW42" s="113">
        <v>0</v>
      </c>
      <c r="AX42" s="113">
        <v>0</v>
      </c>
      <c r="AY42" s="113">
        <v>0</v>
      </c>
      <c r="AZ42" s="113">
        <v>0</v>
      </c>
      <c r="BA42" s="113">
        <v>0</v>
      </c>
      <c r="BB42" s="113">
        <v>0</v>
      </c>
      <c r="BC42" s="113">
        <v>0</v>
      </c>
      <c r="BD42" s="113">
        <v>0</v>
      </c>
      <c r="BE42" s="113">
        <v>0</v>
      </c>
      <c r="BF42" s="113">
        <v>0</v>
      </c>
      <c r="BG42" s="113">
        <v>0</v>
      </c>
      <c r="BH42" s="113">
        <v>0</v>
      </c>
      <c r="BI42" s="113">
        <v>0</v>
      </c>
      <c r="BJ42" s="113">
        <v>0</v>
      </c>
      <c r="BK42" s="113">
        <v>0</v>
      </c>
    </row>
    <row r="43" spans="1:69">
      <c r="BK43" s="19"/>
      <c r="BL43" s="19" t="s">
        <v>669</v>
      </c>
    </row>
    <row r="44" spans="1:69" s="90" customFormat="1" ht="18" customHeight="1">
      <c r="A44" s="88">
        <v>2</v>
      </c>
      <c r="B44" s="88" t="s">
        <v>438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</row>
    <row r="46" spans="1:69" ht="15.75">
      <c r="B46" s="17" t="s">
        <v>439</v>
      </c>
    </row>
    <row r="48" spans="1:69">
      <c r="C48" s="57" t="s">
        <v>441</v>
      </c>
      <c r="N48" s="59">
        <f t="array" ref="N48:BK48">Mobile.operator.market.share</f>
        <v>0</v>
      </c>
      <c r="O48" s="59">
        <v>0</v>
      </c>
      <c r="P48" s="59">
        <v>6.6666666666666666E-2</v>
      </c>
      <c r="Q48" s="59">
        <v>0.13333333333333333</v>
      </c>
      <c r="R48" s="59">
        <v>0.2</v>
      </c>
      <c r="S48" s="59">
        <v>0.26666666666666666</v>
      </c>
      <c r="T48" s="59">
        <v>0.33333333333333331</v>
      </c>
      <c r="U48" s="59">
        <v>0.33333333333333331</v>
      </c>
      <c r="V48" s="59">
        <v>0.33333333333333331</v>
      </c>
      <c r="W48" s="59">
        <v>0.33333333333333331</v>
      </c>
      <c r="X48" s="59">
        <v>0.33333333333333331</v>
      </c>
      <c r="Y48" s="59">
        <v>0.33333333333333331</v>
      </c>
      <c r="Z48" s="59">
        <v>0.33333333333333331</v>
      </c>
      <c r="AA48" s="59">
        <v>0.33333333333333331</v>
      </c>
      <c r="AB48" s="59">
        <v>0.33333333333333331</v>
      </c>
      <c r="AC48" s="59">
        <v>0.33333333333333331</v>
      </c>
      <c r="AD48" s="59">
        <v>0.33333333333333331</v>
      </c>
      <c r="AE48" s="59">
        <v>0.33333333333333331</v>
      </c>
      <c r="AF48" s="59">
        <v>0.33333333333333331</v>
      </c>
      <c r="AG48" s="59">
        <v>0.33333333333333331</v>
      </c>
      <c r="AH48" s="59">
        <v>0.33333333333333331</v>
      </c>
      <c r="AI48" s="59">
        <v>0.33333333333333331</v>
      </c>
      <c r="AJ48" s="59">
        <v>0.33333333333333331</v>
      </c>
      <c r="AK48" s="59">
        <v>0.33333333333333331</v>
      </c>
      <c r="AL48" s="59">
        <v>0.33333333333333331</v>
      </c>
      <c r="AM48" s="59">
        <v>0.33333333333333331</v>
      </c>
      <c r="AN48" s="59">
        <v>0.33333333333333331</v>
      </c>
      <c r="AO48" s="59">
        <v>0.33333333333333331</v>
      </c>
      <c r="AP48" s="59">
        <v>0.33333333333333331</v>
      </c>
      <c r="AQ48" s="59">
        <v>0.33333333333333331</v>
      </c>
      <c r="AR48" s="59">
        <v>0.33333333333333331</v>
      </c>
      <c r="AS48" s="59">
        <v>0.33333333333333331</v>
      </c>
      <c r="AT48" s="59">
        <v>0.33333333333333331</v>
      </c>
      <c r="AU48" s="59">
        <v>0.33333333333333331</v>
      </c>
      <c r="AV48" s="59">
        <v>0.33333333333333331</v>
      </c>
      <c r="AW48" s="59">
        <v>0.33333333333333331</v>
      </c>
      <c r="AX48" s="59">
        <v>0.33333333333333331</v>
      </c>
      <c r="AY48" s="59">
        <v>0.33333333333333331</v>
      </c>
      <c r="AZ48" s="59">
        <v>0.33333333333333331</v>
      </c>
      <c r="BA48" s="59">
        <v>0.33333333333333331</v>
      </c>
      <c r="BB48" s="59">
        <v>0.33333333333333331</v>
      </c>
      <c r="BC48" s="59">
        <v>0.33333333333333331</v>
      </c>
      <c r="BD48" s="59">
        <v>0.33333333333333331</v>
      </c>
      <c r="BE48" s="59">
        <v>0.33333333333333331</v>
      </c>
      <c r="BF48" s="59">
        <v>0.33333333333333331</v>
      </c>
      <c r="BG48" s="59">
        <v>0.33333333333333331</v>
      </c>
      <c r="BH48" s="59">
        <v>0.33333333333333331</v>
      </c>
      <c r="BI48" s="59">
        <v>0.33333333333333331</v>
      </c>
      <c r="BJ48" s="59">
        <v>0.33333333333333331</v>
      </c>
      <c r="BK48" s="59">
        <v>0.33333333333333331</v>
      </c>
      <c r="BL48" s="19" t="s">
        <v>132</v>
      </c>
    </row>
    <row r="50" spans="3:63">
      <c r="C50" s="254" t="s">
        <v>663</v>
      </c>
      <c r="G50" t="s">
        <v>119</v>
      </c>
      <c r="N50" s="284">
        <f>N48*49.058*EXP(-4.015*N48)/SUM(N48*49.058*EXP(-4.015*N48),(1-N48))</f>
        <v>0</v>
      </c>
      <c r="O50" s="284">
        <f t="shared" ref="O50:BK50" si="0">O48*49.058*EXP(-4.015*O48)/SUM(O48*49.058*EXP(-4.015*O48),(1-O48))</f>
        <v>0</v>
      </c>
      <c r="P50" s="284">
        <f t="shared" si="0"/>
        <v>0.72835238345158837</v>
      </c>
      <c r="Q50" s="284">
        <f t="shared" si="0"/>
        <v>0.81545723592252795</v>
      </c>
      <c r="R50" s="284">
        <f t="shared" si="0"/>
        <v>0.84601851938681605</v>
      </c>
      <c r="S50" s="284">
        <f t="shared" si="0"/>
        <v>0.85945076594252645</v>
      </c>
      <c r="T50" s="284">
        <f t="shared" si="0"/>
        <v>0.8654743391428662</v>
      </c>
      <c r="U50" s="284">
        <f t="shared" si="0"/>
        <v>0.8654743391428662</v>
      </c>
      <c r="V50" s="284">
        <f t="shared" si="0"/>
        <v>0.8654743391428662</v>
      </c>
      <c r="W50" s="284">
        <f t="shared" si="0"/>
        <v>0.8654743391428662</v>
      </c>
      <c r="X50" s="284">
        <f t="shared" si="0"/>
        <v>0.8654743391428662</v>
      </c>
      <c r="Y50" s="284">
        <f t="shared" si="0"/>
        <v>0.8654743391428662</v>
      </c>
      <c r="Z50" s="284">
        <f t="shared" si="0"/>
        <v>0.8654743391428662</v>
      </c>
      <c r="AA50" s="284">
        <f t="shared" si="0"/>
        <v>0.8654743391428662</v>
      </c>
      <c r="AB50" s="284">
        <f t="shared" si="0"/>
        <v>0.8654743391428662</v>
      </c>
      <c r="AC50" s="284">
        <f t="shared" si="0"/>
        <v>0.8654743391428662</v>
      </c>
      <c r="AD50" s="284">
        <f t="shared" si="0"/>
        <v>0.8654743391428662</v>
      </c>
      <c r="AE50" s="284">
        <f t="shared" si="0"/>
        <v>0.8654743391428662</v>
      </c>
      <c r="AF50" s="284">
        <f t="shared" si="0"/>
        <v>0.8654743391428662</v>
      </c>
      <c r="AG50" s="284">
        <f t="shared" si="0"/>
        <v>0.8654743391428662</v>
      </c>
      <c r="AH50" s="284">
        <f t="shared" si="0"/>
        <v>0.8654743391428662</v>
      </c>
      <c r="AI50" s="284">
        <f t="shared" si="0"/>
        <v>0.8654743391428662</v>
      </c>
      <c r="AJ50" s="284">
        <f t="shared" si="0"/>
        <v>0.8654743391428662</v>
      </c>
      <c r="AK50" s="284">
        <f t="shared" si="0"/>
        <v>0.8654743391428662</v>
      </c>
      <c r="AL50" s="284">
        <f t="shared" si="0"/>
        <v>0.8654743391428662</v>
      </c>
      <c r="AM50" s="284">
        <f t="shared" si="0"/>
        <v>0.8654743391428662</v>
      </c>
      <c r="AN50" s="284">
        <f t="shared" si="0"/>
        <v>0.8654743391428662</v>
      </c>
      <c r="AO50" s="284">
        <f t="shared" si="0"/>
        <v>0.8654743391428662</v>
      </c>
      <c r="AP50" s="284">
        <f t="shared" si="0"/>
        <v>0.8654743391428662</v>
      </c>
      <c r="AQ50" s="284">
        <f t="shared" si="0"/>
        <v>0.8654743391428662</v>
      </c>
      <c r="AR50" s="284">
        <f t="shared" si="0"/>
        <v>0.8654743391428662</v>
      </c>
      <c r="AS50" s="284">
        <f t="shared" si="0"/>
        <v>0.8654743391428662</v>
      </c>
      <c r="AT50" s="284">
        <f t="shared" si="0"/>
        <v>0.8654743391428662</v>
      </c>
      <c r="AU50" s="284">
        <f t="shared" si="0"/>
        <v>0.8654743391428662</v>
      </c>
      <c r="AV50" s="284">
        <f t="shared" si="0"/>
        <v>0.8654743391428662</v>
      </c>
      <c r="AW50" s="284">
        <f t="shared" si="0"/>
        <v>0.8654743391428662</v>
      </c>
      <c r="AX50" s="284">
        <f t="shared" si="0"/>
        <v>0.8654743391428662</v>
      </c>
      <c r="AY50" s="284">
        <f t="shared" si="0"/>
        <v>0.8654743391428662</v>
      </c>
      <c r="AZ50" s="284">
        <f t="shared" si="0"/>
        <v>0.8654743391428662</v>
      </c>
      <c r="BA50" s="284">
        <f t="shared" si="0"/>
        <v>0.8654743391428662</v>
      </c>
      <c r="BB50" s="284">
        <f t="shared" si="0"/>
        <v>0.8654743391428662</v>
      </c>
      <c r="BC50" s="284">
        <f t="shared" si="0"/>
        <v>0.8654743391428662</v>
      </c>
      <c r="BD50" s="284">
        <f t="shared" si="0"/>
        <v>0.8654743391428662</v>
      </c>
      <c r="BE50" s="284">
        <f t="shared" si="0"/>
        <v>0.8654743391428662</v>
      </c>
      <c r="BF50" s="284">
        <f t="shared" si="0"/>
        <v>0.8654743391428662</v>
      </c>
      <c r="BG50" s="284">
        <f t="shared" si="0"/>
        <v>0.8654743391428662</v>
      </c>
      <c r="BH50" s="284">
        <f t="shared" si="0"/>
        <v>0.8654743391428662</v>
      </c>
      <c r="BI50" s="284">
        <f t="shared" si="0"/>
        <v>0.8654743391428662</v>
      </c>
      <c r="BJ50" s="284">
        <f t="shared" si="0"/>
        <v>0.8654743391428662</v>
      </c>
      <c r="BK50" s="284">
        <f t="shared" si="0"/>
        <v>0.8654743391428662</v>
      </c>
    </row>
    <row r="51" spans="3:63">
      <c r="C51" s="254" t="s">
        <v>664</v>
      </c>
      <c r="G51" t="s">
        <v>119</v>
      </c>
      <c r="N51" s="284">
        <f>(1-N48)/SUM(N48*49.058*EXP(-4.015*N48),(1-N48))</f>
        <v>1</v>
      </c>
      <c r="O51" s="284">
        <f t="shared" ref="O51:BK51" si="1">(1-O48)/SUM(O48*49.058*EXP(-4.015*O48),(1-O48))</f>
        <v>1</v>
      </c>
      <c r="P51" s="284">
        <f t="shared" si="1"/>
        <v>0.27164761654841163</v>
      </c>
      <c r="Q51" s="284">
        <f t="shared" si="1"/>
        <v>0.184542764077472</v>
      </c>
      <c r="R51" s="284">
        <f t="shared" si="1"/>
        <v>0.15398148061318395</v>
      </c>
      <c r="S51" s="284">
        <f t="shared" si="1"/>
        <v>0.14054923405747352</v>
      </c>
      <c r="T51" s="284">
        <f t="shared" si="1"/>
        <v>0.1345256608571338</v>
      </c>
      <c r="U51" s="284">
        <f t="shared" si="1"/>
        <v>0.1345256608571338</v>
      </c>
      <c r="V51" s="284">
        <f t="shared" si="1"/>
        <v>0.1345256608571338</v>
      </c>
      <c r="W51" s="284">
        <f t="shared" si="1"/>
        <v>0.1345256608571338</v>
      </c>
      <c r="X51" s="284">
        <f t="shared" si="1"/>
        <v>0.1345256608571338</v>
      </c>
      <c r="Y51" s="284">
        <f t="shared" si="1"/>
        <v>0.1345256608571338</v>
      </c>
      <c r="Z51" s="284">
        <f t="shared" si="1"/>
        <v>0.1345256608571338</v>
      </c>
      <c r="AA51" s="284">
        <f t="shared" si="1"/>
        <v>0.1345256608571338</v>
      </c>
      <c r="AB51" s="284">
        <f t="shared" si="1"/>
        <v>0.1345256608571338</v>
      </c>
      <c r="AC51" s="284">
        <f t="shared" si="1"/>
        <v>0.1345256608571338</v>
      </c>
      <c r="AD51" s="284">
        <f t="shared" si="1"/>
        <v>0.1345256608571338</v>
      </c>
      <c r="AE51" s="284">
        <f t="shared" si="1"/>
        <v>0.1345256608571338</v>
      </c>
      <c r="AF51" s="284">
        <f t="shared" si="1"/>
        <v>0.1345256608571338</v>
      </c>
      <c r="AG51" s="284">
        <f t="shared" si="1"/>
        <v>0.1345256608571338</v>
      </c>
      <c r="AH51" s="284">
        <f t="shared" si="1"/>
        <v>0.1345256608571338</v>
      </c>
      <c r="AI51" s="284">
        <f t="shared" si="1"/>
        <v>0.1345256608571338</v>
      </c>
      <c r="AJ51" s="284">
        <f t="shared" si="1"/>
        <v>0.1345256608571338</v>
      </c>
      <c r="AK51" s="284">
        <f t="shared" si="1"/>
        <v>0.1345256608571338</v>
      </c>
      <c r="AL51" s="284">
        <f t="shared" si="1"/>
        <v>0.1345256608571338</v>
      </c>
      <c r="AM51" s="284">
        <f t="shared" si="1"/>
        <v>0.1345256608571338</v>
      </c>
      <c r="AN51" s="284">
        <f t="shared" si="1"/>
        <v>0.1345256608571338</v>
      </c>
      <c r="AO51" s="284">
        <f t="shared" si="1"/>
        <v>0.1345256608571338</v>
      </c>
      <c r="AP51" s="284">
        <f t="shared" si="1"/>
        <v>0.1345256608571338</v>
      </c>
      <c r="AQ51" s="284">
        <f t="shared" si="1"/>
        <v>0.1345256608571338</v>
      </c>
      <c r="AR51" s="284">
        <f t="shared" si="1"/>
        <v>0.1345256608571338</v>
      </c>
      <c r="AS51" s="284">
        <f t="shared" si="1"/>
        <v>0.1345256608571338</v>
      </c>
      <c r="AT51" s="284">
        <f t="shared" si="1"/>
        <v>0.1345256608571338</v>
      </c>
      <c r="AU51" s="284">
        <f t="shared" si="1"/>
        <v>0.1345256608571338</v>
      </c>
      <c r="AV51" s="284">
        <f t="shared" si="1"/>
        <v>0.1345256608571338</v>
      </c>
      <c r="AW51" s="284">
        <f t="shared" si="1"/>
        <v>0.1345256608571338</v>
      </c>
      <c r="AX51" s="284">
        <f t="shared" si="1"/>
        <v>0.1345256608571338</v>
      </c>
      <c r="AY51" s="284">
        <f t="shared" si="1"/>
        <v>0.1345256608571338</v>
      </c>
      <c r="AZ51" s="284">
        <f t="shared" si="1"/>
        <v>0.1345256608571338</v>
      </c>
      <c r="BA51" s="284">
        <f t="shared" si="1"/>
        <v>0.1345256608571338</v>
      </c>
      <c r="BB51" s="284">
        <f t="shared" si="1"/>
        <v>0.1345256608571338</v>
      </c>
      <c r="BC51" s="284">
        <f t="shared" si="1"/>
        <v>0.1345256608571338</v>
      </c>
      <c r="BD51" s="284">
        <f t="shared" si="1"/>
        <v>0.1345256608571338</v>
      </c>
      <c r="BE51" s="284">
        <f t="shared" si="1"/>
        <v>0.1345256608571338</v>
      </c>
      <c r="BF51" s="284">
        <f t="shared" si="1"/>
        <v>0.1345256608571338</v>
      </c>
      <c r="BG51" s="284">
        <f t="shared" si="1"/>
        <v>0.1345256608571338</v>
      </c>
      <c r="BH51" s="284">
        <f t="shared" si="1"/>
        <v>0.1345256608571338</v>
      </c>
      <c r="BI51" s="284">
        <f t="shared" si="1"/>
        <v>0.1345256608571338</v>
      </c>
      <c r="BJ51" s="284">
        <f t="shared" si="1"/>
        <v>0.1345256608571338</v>
      </c>
      <c r="BK51" s="284">
        <f t="shared" si="1"/>
        <v>0.1345256608571338</v>
      </c>
    </row>
    <row r="52" spans="3:63">
      <c r="C52" s="254"/>
      <c r="N52" s="283"/>
    </row>
    <row r="53" spans="3:63">
      <c r="C53" s="254" t="s">
        <v>665</v>
      </c>
      <c r="G53" t="s">
        <v>224</v>
      </c>
      <c r="N53" s="175">
        <f>N48*SUM(N13:N16)</f>
        <v>0</v>
      </c>
      <c r="O53" s="175">
        <f t="shared" ref="O53:BK53" si="2">O48*SUM(O13:O16)</f>
        <v>0</v>
      </c>
      <c r="P53" s="175">
        <f t="shared" si="2"/>
        <v>2864575077.2919035</v>
      </c>
      <c r="Q53" s="175">
        <f t="shared" si="2"/>
        <v>8506301019.9636421</v>
      </c>
      <c r="R53" s="175">
        <f t="shared" si="2"/>
        <v>15643396549.710686</v>
      </c>
      <c r="S53" s="175">
        <f t="shared" si="2"/>
        <v>22105057777.545197</v>
      </c>
      <c r="T53" s="175">
        <f t="shared" si="2"/>
        <v>31378373365.560749</v>
      </c>
      <c r="U53" s="175">
        <f t="shared" si="2"/>
        <v>35978681000.335358</v>
      </c>
      <c r="V53" s="175">
        <f t="shared" si="2"/>
        <v>41034975969.760727</v>
      </c>
      <c r="W53" s="175">
        <f t="shared" si="2"/>
        <v>45916078521.990326</v>
      </c>
      <c r="X53" s="175">
        <f t="shared" si="2"/>
        <v>50200616191.866226</v>
      </c>
      <c r="Y53" s="175">
        <f t="shared" si="2"/>
        <v>54163234794.59201</v>
      </c>
      <c r="Z53" s="175">
        <f t="shared" si="2"/>
        <v>57696497190.369385</v>
      </c>
      <c r="AA53" s="175">
        <f t="shared" si="2"/>
        <v>60996730132.272003</v>
      </c>
      <c r="AB53" s="175">
        <f t="shared" si="2"/>
        <v>63708678118.604065</v>
      </c>
      <c r="AC53" s="175">
        <f t="shared" si="2"/>
        <v>66403978694.465836</v>
      </c>
      <c r="AD53" s="175">
        <f t="shared" si="2"/>
        <v>69087775534.854584</v>
      </c>
      <c r="AE53" s="175">
        <f t="shared" si="2"/>
        <v>69922450801.953064</v>
      </c>
      <c r="AF53" s="175">
        <f t="shared" si="2"/>
        <v>70273579426.890442</v>
      </c>
      <c r="AG53" s="175">
        <f t="shared" si="2"/>
        <v>70609411065.7715</v>
      </c>
      <c r="AH53" s="175">
        <f t="shared" si="2"/>
        <v>70929159848.002075</v>
      </c>
      <c r="AI53" s="175">
        <f t="shared" si="2"/>
        <v>71232208282.485992</v>
      </c>
      <c r="AJ53" s="175">
        <f t="shared" si="2"/>
        <v>71517918708.44455</v>
      </c>
      <c r="AK53" s="175">
        <f t="shared" si="2"/>
        <v>71785599081.658737</v>
      </c>
      <c r="AL53" s="175">
        <f t="shared" si="2"/>
        <v>72034538234.062241</v>
      </c>
      <c r="AM53" s="175">
        <f t="shared" si="2"/>
        <v>72264076094.118042</v>
      </c>
      <c r="AN53" s="175">
        <f t="shared" si="2"/>
        <v>72473778640.138596</v>
      </c>
      <c r="AO53" s="175">
        <f t="shared" si="2"/>
        <v>72663544874.306183</v>
      </c>
      <c r="AP53" s="175">
        <f t="shared" si="2"/>
        <v>72833422606.238647</v>
      </c>
      <c r="AQ53" s="175">
        <f t="shared" si="2"/>
        <v>72983312033.358612</v>
      </c>
      <c r="AR53" s="175">
        <f t="shared" si="2"/>
        <v>73112949156.932343</v>
      </c>
      <c r="AS53" s="175">
        <f t="shared" si="2"/>
        <v>73222252700.609283</v>
      </c>
      <c r="AT53" s="175">
        <f t="shared" si="2"/>
        <v>73311578846.042862</v>
      </c>
      <c r="AU53" s="175">
        <f t="shared" si="2"/>
        <v>73381496079.470856</v>
      </c>
      <c r="AV53" s="175">
        <f t="shared" si="2"/>
        <v>73432395244.519592</v>
      </c>
      <c r="AW53" s="175">
        <f t="shared" si="2"/>
        <v>73464413943.245529</v>
      </c>
      <c r="AX53" s="175">
        <f t="shared" si="2"/>
        <v>73477711740.248444</v>
      </c>
      <c r="AY53" s="175">
        <f t="shared" si="2"/>
        <v>73472703533.368668</v>
      </c>
      <c r="AZ53" s="175">
        <f t="shared" si="2"/>
        <v>73449942121.31311</v>
      </c>
      <c r="BA53" s="175">
        <f t="shared" si="2"/>
        <v>73409868398.401825</v>
      </c>
      <c r="BB53" s="175">
        <f t="shared" si="2"/>
        <v>73352736054.419739</v>
      </c>
      <c r="BC53" s="175">
        <f t="shared" si="2"/>
        <v>73278735580.813217</v>
      </c>
      <c r="BD53" s="175">
        <f t="shared" si="2"/>
        <v>73188127390.594727</v>
      </c>
      <c r="BE53" s="175">
        <f t="shared" si="2"/>
        <v>73081220602.824966</v>
      </c>
      <c r="BF53" s="175">
        <f t="shared" si="2"/>
        <v>72958283399.579346</v>
      </c>
      <c r="BG53" s="175">
        <f t="shared" si="2"/>
        <v>72858134202.489227</v>
      </c>
      <c r="BH53" s="175">
        <f t="shared" si="2"/>
        <v>72788763813.579636</v>
      </c>
      <c r="BI53" s="175">
        <f t="shared" si="2"/>
        <v>72719459474.27327</v>
      </c>
      <c r="BJ53" s="175">
        <f t="shared" si="2"/>
        <v>72650221121.682404</v>
      </c>
      <c r="BK53" s="175">
        <f t="shared" si="2"/>
        <v>72581048692.979065</v>
      </c>
    </row>
    <row r="54" spans="3:63">
      <c r="C54" s="254" t="s">
        <v>477</v>
      </c>
      <c r="G54" t="s">
        <v>224</v>
      </c>
      <c r="N54" s="175">
        <f>N53*N50</f>
        <v>0</v>
      </c>
      <c r="O54" s="175">
        <f t="shared" ref="O54:BK54" si="3">O53*O50</f>
        <v>0</v>
      </c>
      <c r="P54" s="175">
        <f t="shared" si="3"/>
        <v>2086420085.1215758</v>
      </c>
      <c r="Q54" s="175">
        <f t="shared" si="3"/>
        <v>6936524717.6645317</v>
      </c>
      <c r="R54" s="175">
        <f t="shared" si="3"/>
        <v>13234603187.167061</v>
      </c>
      <c r="S54" s="175">
        <f t="shared" si="3"/>
        <v>18998208838.115021</v>
      </c>
      <c r="T54" s="175">
        <f t="shared" si="3"/>
        <v>27157176951.936802</v>
      </c>
      <c r="U54" s="175">
        <f t="shared" si="3"/>
        <v>31138625161.997238</v>
      </c>
      <c r="V54" s="175">
        <f t="shared" si="3"/>
        <v>35514718709.172058</v>
      </c>
      <c r="W54" s="175">
        <f t="shared" si="3"/>
        <v>39739187714.851532</v>
      </c>
      <c r="X54" s="175">
        <f t="shared" si="3"/>
        <v>43447345123.220093</v>
      </c>
      <c r="Y54" s="175">
        <f t="shared" si="3"/>
        <v>46876889839.689415</v>
      </c>
      <c r="Z54" s="175">
        <f t="shared" si="3"/>
        <v>49934837776.693176</v>
      </c>
      <c r="AA54" s="175">
        <f t="shared" si="3"/>
        <v>52791104701.103867</v>
      </c>
      <c r="AB54" s="175">
        <f t="shared" si="3"/>
        <v>55138226092.364433</v>
      </c>
      <c r="AC54" s="175">
        <f t="shared" si="3"/>
        <v>57470939577.049789</v>
      </c>
      <c r="AD54" s="175">
        <f t="shared" si="3"/>
        <v>59793696873.878952</v>
      </c>
      <c r="AE54" s="175">
        <f t="shared" si="3"/>
        <v>60516086899.069901</v>
      </c>
      <c r="AF54" s="175">
        <f t="shared" si="3"/>
        <v>60819979713.691727</v>
      </c>
      <c r="AG54" s="175">
        <f t="shared" si="3"/>
        <v>61110633379.415573</v>
      </c>
      <c r="AH54" s="175">
        <f t="shared" si="3"/>
        <v>61387367745.408318</v>
      </c>
      <c r="AI54" s="175">
        <f t="shared" si="3"/>
        <v>61649648388.971565</v>
      </c>
      <c r="AJ54" s="175">
        <f t="shared" si="3"/>
        <v>61896923431.06427</v>
      </c>
      <c r="AK54" s="175">
        <f t="shared" si="3"/>
        <v>62128593925.17334</v>
      </c>
      <c r="AL54" s="175">
        <f t="shared" si="3"/>
        <v>62344044373.586548</v>
      </c>
      <c r="AM54" s="175">
        <f t="shared" si="3"/>
        <v>62542703501.326607</v>
      </c>
      <c r="AN54" s="175">
        <f t="shared" si="3"/>
        <v>62724195673.760323</v>
      </c>
      <c r="AO54" s="175">
        <f t="shared" si="3"/>
        <v>62888433479.868149</v>
      </c>
      <c r="AP54" s="175">
        <f t="shared" si="3"/>
        <v>63035458297.647484</v>
      </c>
      <c r="AQ54" s="175">
        <f t="shared" si="3"/>
        <v>63165183750.528641</v>
      </c>
      <c r="AR54" s="175">
        <f t="shared" si="3"/>
        <v>63277381354.381996</v>
      </c>
      <c r="AS54" s="175">
        <f t="shared" si="3"/>
        <v>63371980766.611771</v>
      </c>
      <c r="AT54" s="175">
        <f t="shared" si="3"/>
        <v>63449290253.299072</v>
      </c>
      <c r="AU54" s="175">
        <f t="shared" si="3"/>
        <v>63509801824.694862</v>
      </c>
      <c r="AV54" s="175">
        <f t="shared" si="3"/>
        <v>63553853745.928345</v>
      </c>
      <c r="AW54" s="175">
        <f t="shared" si="3"/>
        <v>63581565108.048393</v>
      </c>
      <c r="AX54" s="175">
        <f t="shared" si="3"/>
        <v>63593074010.121544</v>
      </c>
      <c r="AY54" s="175">
        <f t="shared" si="3"/>
        <v>63588739535.581978</v>
      </c>
      <c r="AZ54" s="175">
        <f t="shared" si="3"/>
        <v>63569040117.525238</v>
      </c>
      <c r="BA54" s="175">
        <f t="shared" si="3"/>
        <v>63534357338.6716</v>
      </c>
      <c r="BB54" s="175">
        <f t="shared" si="3"/>
        <v>63484910761.02002</v>
      </c>
      <c r="BC54" s="175">
        <f t="shared" si="3"/>
        <v>63420865250.029152</v>
      </c>
      <c r="BD54" s="175">
        <f t="shared" si="3"/>
        <v>63342446186.478874</v>
      </c>
      <c r="BE54" s="175">
        <f t="shared" si="3"/>
        <v>63249921104.983955</v>
      </c>
      <c r="BF54" s="175">
        <f t="shared" si="3"/>
        <v>63143522110.248878</v>
      </c>
      <c r="BG54" s="175">
        <f t="shared" si="3"/>
        <v>63056845550.081619</v>
      </c>
      <c r="BH54" s="175">
        <f t="shared" si="3"/>
        <v>62996807258.584007</v>
      </c>
      <c r="BI54" s="175">
        <f t="shared" si="3"/>
        <v>62936826131.323097</v>
      </c>
      <c r="BJ54" s="175">
        <f t="shared" si="3"/>
        <v>62876902113.871178</v>
      </c>
      <c r="BK54" s="175">
        <f t="shared" si="3"/>
        <v>62817035151.852249</v>
      </c>
    </row>
    <row r="55" spans="3:63">
      <c r="C55" s="254" t="s">
        <v>478</v>
      </c>
      <c r="G55" t="s">
        <v>224</v>
      </c>
      <c r="N55" s="175">
        <f>IFERROR(N$53*N$51*N14/SUM(N$14:N$16),0)</f>
        <v>0</v>
      </c>
      <c r="O55" s="175">
        <f t="shared" ref="O55:BK55" si="4">IFERROR(O$53*O$51*O14/SUM(O$14:O$16),0)</f>
        <v>0</v>
      </c>
      <c r="P55" s="175">
        <f t="shared" si="4"/>
        <v>679329308.1646961</v>
      </c>
      <c r="Q55" s="175">
        <f t="shared" si="4"/>
        <v>1294280561.2456162</v>
      </c>
      <c r="R55" s="175">
        <f t="shared" si="4"/>
        <v>1869223649.3338528</v>
      </c>
      <c r="S55" s="175">
        <f t="shared" si="4"/>
        <v>1506821735.6236351</v>
      </c>
      <c r="T55" s="175">
        <f t="shared" si="4"/>
        <v>2047280260.6076136</v>
      </c>
      <c r="U55" s="175">
        <f t="shared" si="4"/>
        <v>2347427081.593987</v>
      </c>
      <c r="V55" s="175">
        <f t="shared" si="4"/>
        <v>2677324771.3855038</v>
      </c>
      <c r="W55" s="175">
        <f t="shared" si="4"/>
        <v>2995792041.462316</v>
      </c>
      <c r="X55" s="175">
        <f t="shared" si="4"/>
        <v>3275336468.293376</v>
      </c>
      <c r="Y55" s="175">
        <f t="shared" si="4"/>
        <v>3533877303.127758</v>
      </c>
      <c r="Z55" s="175">
        <f t="shared" si="4"/>
        <v>3764404815.6329594</v>
      </c>
      <c r="AA55" s="175">
        <f t="shared" si="4"/>
        <v>3979728334.1165466</v>
      </c>
      <c r="AB55" s="175">
        <f t="shared" si="4"/>
        <v>4156669232.7262211</v>
      </c>
      <c r="AC55" s="175">
        <f t="shared" si="4"/>
        <v>4332523971.946784</v>
      </c>
      <c r="AD55" s="175">
        <f t="shared" si="4"/>
        <v>4507628150.5731821</v>
      </c>
      <c r="AE55" s="175">
        <f t="shared" si="4"/>
        <v>4562086492.8983335</v>
      </c>
      <c r="AF55" s="175">
        <f t="shared" si="4"/>
        <v>4584995860.9013786</v>
      </c>
      <c r="AG55" s="175">
        <f t="shared" si="4"/>
        <v>4606907177.8826246</v>
      </c>
      <c r="AH55" s="175">
        <f t="shared" si="4"/>
        <v>4627769169.7579727</v>
      </c>
      <c r="AI55" s="175">
        <f t="shared" si="4"/>
        <v>4647541548.354497</v>
      </c>
      <c r="AJ55" s="175">
        <f t="shared" si="4"/>
        <v>4666182709.5294342</v>
      </c>
      <c r="AK55" s="175">
        <f t="shared" si="4"/>
        <v>4683647500.8954182</v>
      </c>
      <c r="AL55" s="175">
        <f t="shared" si="4"/>
        <v>4699889522.3307123</v>
      </c>
      <c r="AM55" s="175">
        <f t="shared" si="4"/>
        <v>4714865707.5038452</v>
      </c>
      <c r="AN55" s="175">
        <f t="shared" si="4"/>
        <v>4728547738.6934624</v>
      </c>
      <c r="AO55" s="175">
        <f t="shared" si="4"/>
        <v>4740929026.3024473</v>
      </c>
      <c r="AP55" s="175">
        <f t="shared" si="4"/>
        <v>4752012689.6667137</v>
      </c>
      <c r="AQ55" s="175">
        <f t="shared" si="4"/>
        <v>4761792217.1725368</v>
      </c>
      <c r="AR55" s="175">
        <f t="shared" si="4"/>
        <v>4770250384.2369175</v>
      </c>
      <c r="AS55" s="175">
        <f t="shared" si="4"/>
        <v>4777381887.9887943</v>
      </c>
      <c r="AT55" s="175">
        <f t="shared" si="4"/>
        <v>4783209967.4807358</v>
      </c>
      <c r="AU55" s="175">
        <f t="shared" si="4"/>
        <v>4787771713.5663548</v>
      </c>
      <c r="AV55" s="175">
        <f t="shared" si="4"/>
        <v>4791092626.8167553</v>
      </c>
      <c r="AW55" s="175">
        <f t="shared" si="4"/>
        <v>4793181685.0706129</v>
      </c>
      <c r="AX55" s="175">
        <f t="shared" si="4"/>
        <v>4794049299.1115475</v>
      </c>
      <c r="AY55" s="175">
        <f t="shared" si="4"/>
        <v>4793722538.9265451</v>
      </c>
      <c r="AZ55" s="175">
        <f t="shared" si="4"/>
        <v>4792237471.8371191</v>
      </c>
      <c r="BA55" s="175">
        <f t="shared" si="4"/>
        <v>4789622863.969161</v>
      </c>
      <c r="BB55" s="175">
        <f t="shared" si="4"/>
        <v>4785895267.2988653</v>
      </c>
      <c r="BC55" s="175">
        <f t="shared" si="4"/>
        <v>4781067110.4302702</v>
      </c>
      <c r="BD55" s="175">
        <f t="shared" si="4"/>
        <v>4775155383.9961872</v>
      </c>
      <c r="BE55" s="175">
        <f t="shared" si="4"/>
        <v>4768180256.4528894</v>
      </c>
      <c r="BF55" s="175">
        <f t="shared" si="4"/>
        <v>4760159225.3252754</v>
      </c>
      <c r="BG55" s="175">
        <f t="shared" si="4"/>
        <v>4753624996.4176884</v>
      </c>
      <c r="BH55" s="175">
        <f t="shared" si="4"/>
        <v>4749098929.1728792</v>
      </c>
      <c r="BI55" s="175">
        <f t="shared" si="4"/>
        <v>4744577171.3308325</v>
      </c>
      <c r="BJ55" s="175">
        <f t="shared" si="4"/>
        <v>4740059718.7884445</v>
      </c>
      <c r="BK55" s="175">
        <f t="shared" si="4"/>
        <v>4735546567.4465046</v>
      </c>
    </row>
    <row r="56" spans="3:63">
      <c r="C56" s="254" t="s">
        <v>479</v>
      </c>
      <c r="G56" t="s">
        <v>224</v>
      </c>
      <c r="N56" s="175">
        <f t="shared" ref="N56:BK56" si="5">IFERROR(N$53*N$51*N15/SUM(N$14:N$16),0)</f>
        <v>0</v>
      </c>
      <c r="O56" s="175">
        <f t="shared" si="5"/>
        <v>0</v>
      </c>
      <c r="P56" s="175">
        <f t="shared" si="5"/>
        <v>75481034.240521774</v>
      </c>
      <c r="Q56" s="175">
        <f t="shared" si="5"/>
        <v>228402451.98452049</v>
      </c>
      <c r="R56" s="175">
        <f t="shared" si="5"/>
        <v>467305912.33346319</v>
      </c>
      <c r="S56" s="175">
        <f t="shared" si="5"/>
        <v>1506821735.6236351</v>
      </c>
      <c r="T56" s="175">
        <f t="shared" si="5"/>
        <v>2047280260.6076136</v>
      </c>
      <c r="U56" s="175">
        <f t="shared" si="5"/>
        <v>2347427081.593987</v>
      </c>
      <c r="V56" s="175">
        <f t="shared" si="5"/>
        <v>2677324771.3855038</v>
      </c>
      <c r="W56" s="175">
        <f t="shared" si="5"/>
        <v>2995792041.462316</v>
      </c>
      <c r="X56" s="175">
        <f t="shared" si="5"/>
        <v>3275336468.293376</v>
      </c>
      <c r="Y56" s="175">
        <f t="shared" si="5"/>
        <v>3533877303.127758</v>
      </c>
      <c r="Z56" s="175">
        <f t="shared" si="5"/>
        <v>3764404815.6329594</v>
      </c>
      <c r="AA56" s="175">
        <f t="shared" si="5"/>
        <v>3979728334.1165466</v>
      </c>
      <c r="AB56" s="175">
        <f t="shared" si="5"/>
        <v>4156669232.7262211</v>
      </c>
      <c r="AC56" s="175">
        <f t="shared" si="5"/>
        <v>4332523971.946784</v>
      </c>
      <c r="AD56" s="175">
        <f t="shared" si="5"/>
        <v>4507628150.5731821</v>
      </c>
      <c r="AE56" s="175">
        <f t="shared" si="5"/>
        <v>4562086492.8983335</v>
      </c>
      <c r="AF56" s="175">
        <f t="shared" si="5"/>
        <v>4584995860.9013786</v>
      </c>
      <c r="AG56" s="175">
        <f t="shared" si="5"/>
        <v>4606907177.8826246</v>
      </c>
      <c r="AH56" s="175">
        <f t="shared" si="5"/>
        <v>4627769169.7579727</v>
      </c>
      <c r="AI56" s="175">
        <f t="shared" si="5"/>
        <v>4647541548.354497</v>
      </c>
      <c r="AJ56" s="175">
        <f t="shared" si="5"/>
        <v>4666182709.5294342</v>
      </c>
      <c r="AK56" s="175">
        <f t="shared" si="5"/>
        <v>4683647500.8954182</v>
      </c>
      <c r="AL56" s="175">
        <f t="shared" si="5"/>
        <v>4699889522.3307123</v>
      </c>
      <c r="AM56" s="175">
        <f t="shared" si="5"/>
        <v>4714865707.5038452</v>
      </c>
      <c r="AN56" s="175">
        <f t="shared" si="5"/>
        <v>4728547738.6934624</v>
      </c>
      <c r="AO56" s="175">
        <f t="shared" si="5"/>
        <v>4740929026.3024473</v>
      </c>
      <c r="AP56" s="175">
        <f t="shared" si="5"/>
        <v>4752012689.6667137</v>
      </c>
      <c r="AQ56" s="175">
        <f t="shared" si="5"/>
        <v>4761792217.1725368</v>
      </c>
      <c r="AR56" s="175">
        <f t="shared" si="5"/>
        <v>4770250384.2369175</v>
      </c>
      <c r="AS56" s="175">
        <f t="shared" si="5"/>
        <v>4777381887.9887943</v>
      </c>
      <c r="AT56" s="175">
        <f t="shared" si="5"/>
        <v>4783209967.4807358</v>
      </c>
      <c r="AU56" s="175">
        <f t="shared" si="5"/>
        <v>4787771713.5663548</v>
      </c>
      <c r="AV56" s="175">
        <f t="shared" si="5"/>
        <v>4791092626.8167553</v>
      </c>
      <c r="AW56" s="175">
        <f t="shared" si="5"/>
        <v>4793181685.0706129</v>
      </c>
      <c r="AX56" s="175">
        <f t="shared" si="5"/>
        <v>4794049299.1115475</v>
      </c>
      <c r="AY56" s="175">
        <f t="shared" si="5"/>
        <v>4793722538.9265451</v>
      </c>
      <c r="AZ56" s="175">
        <f t="shared" si="5"/>
        <v>4792237471.8371191</v>
      </c>
      <c r="BA56" s="175">
        <f t="shared" si="5"/>
        <v>4789622863.969161</v>
      </c>
      <c r="BB56" s="175">
        <f t="shared" si="5"/>
        <v>4785895267.2988653</v>
      </c>
      <c r="BC56" s="175">
        <f t="shared" si="5"/>
        <v>4781067110.4302702</v>
      </c>
      <c r="BD56" s="175">
        <f t="shared" si="5"/>
        <v>4775155383.9961872</v>
      </c>
      <c r="BE56" s="175">
        <f t="shared" si="5"/>
        <v>4768180256.4528894</v>
      </c>
      <c r="BF56" s="175">
        <f t="shared" si="5"/>
        <v>4760159225.3252754</v>
      </c>
      <c r="BG56" s="175">
        <f t="shared" si="5"/>
        <v>4753624996.4176884</v>
      </c>
      <c r="BH56" s="175">
        <f t="shared" si="5"/>
        <v>4749098929.1728792</v>
      </c>
      <c r="BI56" s="175">
        <f t="shared" si="5"/>
        <v>4744577171.3308325</v>
      </c>
      <c r="BJ56" s="175">
        <f t="shared" si="5"/>
        <v>4740059718.7884445</v>
      </c>
      <c r="BK56" s="175">
        <f t="shared" si="5"/>
        <v>4735546567.4465046</v>
      </c>
    </row>
    <row r="57" spans="3:63">
      <c r="C57" s="254" t="s">
        <v>480</v>
      </c>
      <c r="G57" t="s">
        <v>224</v>
      </c>
      <c r="N57" s="175">
        <f t="shared" ref="N57:BK57" si="6">IFERROR(N$53*N$51*N16/SUM(N$14:N$16),0)</f>
        <v>0</v>
      </c>
      <c r="O57" s="175">
        <f t="shared" si="6"/>
        <v>0</v>
      </c>
      <c r="P57" s="175">
        <f t="shared" si="6"/>
        <v>23344649.765109837</v>
      </c>
      <c r="Q57" s="175">
        <f t="shared" si="6"/>
        <v>47093289.068973295</v>
      </c>
      <c r="R57" s="175">
        <f t="shared" si="6"/>
        <v>72263800.876308724</v>
      </c>
      <c r="S57" s="175">
        <f t="shared" si="6"/>
        <v>93205468.182905257</v>
      </c>
      <c r="T57" s="175">
        <f t="shared" si="6"/>
        <v>126635892.40871833</v>
      </c>
      <c r="U57" s="175">
        <f t="shared" si="6"/>
        <v>145201675.15014353</v>
      </c>
      <c r="V57" s="175">
        <f t="shared" si="6"/>
        <v>165607717.81766003</v>
      </c>
      <c r="W57" s="175">
        <f t="shared" si="6"/>
        <v>185306724.21416384</v>
      </c>
      <c r="X57" s="175">
        <f t="shared" si="6"/>
        <v>202598132.05938402</v>
      </c>
      <c r="Y57" s="175">
        <f t="shared" si="6"/>
        <v>218590348.6470778</v>
      </c>
      <c r="Z57" s="175">
        <f t="shared" si="6"/>
        <v>232849782.41028616</v>
      </c>
      <c r="AA57" s="175">
        <f t="shared" si="6"/>
        <v>246168762.93504414</v>
      </c>
      <c r="AB57" s="175">
        <f t="shared" si="6"/>
        <v>257113560.78718892</v>
      </c>
      <c r="AC57" s="175">
        <f t="shared" si="6"/>
        <v>267991173.52248147</v>
      </c>
      <c r="AD57" s="175">
        <f t="shared" si="6"/>
        <v>278822359.82926893</v>
      </c>
      <c r="AE57" s="175">
        <f t="shared" si="6"/>
        <v>282190917.0864948</v>
      </c>
      <c r="AF57" s="175">
        <f t="shared" si="6"/>
        <v>283607991.39596164</v>
      </c>
      <c r="AG57" s="175">
        <f t="shared" si="6"/>
        <v>284963330.59067786</v>
      </c>
      <c r="AH57" s="175">
        <f t="shared" si="6"/>
        <v>286253763.07781279</v>
      </c>
      <c r="AI57" s="175">
        <f t="shared" si="6"/>
        <v>287476796.80543286</v>
      </c>
      <c r="AJ57" s="175">
        <f t="shared" si="6"/>
        <v>288629858.32140833</v>
      </c>
      <c r="AK57" s="175">
        <f t="shared" si="6"/>
        <v>289710154.69456196</v>
      </c>
      <c r="AL57" s="175">
        <f t="shared" si="6"/>
        <v>290714815.81427085</v>
      </c>
      <c r="AM57" s="175">
        <f t="shared" si="6"/>
        <v>291641177.78374296</v>
      </c>
      <c r="AN57" s="175">
        <f t="shared" si="6"/>
        <v>292487488.99134815</v>
      </c>
      <c r="AO57" s="175">
        <f t="shared" si="6"/>
        <v>293253341.83314109</v>
      </c>
      <c r="AP57" s="175">
        <f t="shared" si="6"/>
        <v>293938929.25773489</v>
      </c>
      <c r="AQ57" s="175">
        <f t="shared" si="6"/>
        <v>294543848.48489916</v>
      </c>
      <c r="AR57" s="175">
        <f t="shared" si="6"/>
        <v>295067034.07651043</v>
      </c>
      <c r="AS57" s="175">
        <f t="shared" si="6"/>
        <v>295508158.01992542</v>
      </c>
      <c r="AT57" s="175">
        <f t="shared" si="6"/>
        <v>295868657.78231359</v>
      </c>
      <c r="AU57" s="175">
        <f t="shared" si="6"/>
        <v>296150827.64327967</v>
      </c>
      <c r="AV57" s="175">
        <f t="shared" si="6"/>
        <v>296356244.95773745</v>
      </c>
      <c r="AW57" s="175">
        <f t="shared" si="6"/>
        <v>296485465.05591422</v>
      </c>
      <c r="AX57" s="175">
        <f t="shared" si="6"/>
        <v>296539131.90380704</v>
      </c>
      <c r="AY57" s="175">
        <f t="shared" si="6"/>
        <v>296518919.93360066</v>
      </c>
      <c r="AZ57" s="175">
        <f t="shared" si="6"/>
        <v>296427060.11363626</v>
      </c>
      <c r="BA57" s="175">
        <f t="shared" si="6"/>
        <v>296265331.79190683</v>
      </c>
      <c r="BB57" s="175">
        <f t="shared" si="6"/>
        <v>296034758.80199164</v>
      </c>
      <c r="BC57" s="175">
        <f t="shared" si="6"/>
        <v>295736109.92352188</v>
      </c>
      <c r="BD57" s="175">
        <f t="shared" si="6"/>
        <v>295370436.12347555</v>
      </c>
      <c r="BE57" s="175">
        <f t="shared" si="6"/>
        <v>294938984.93523037</v>
      </c>
      <c r="BF57" s="175">
        <f t="shared" si="6"/>
        <v>294442838.67991394</v>
      </c>
      <c r="BG57" s="175">
        <f t="shared" si="6"/>
        <v>294038659.57222819</v>
      </c>
      <c r="BH57" s="175">
        <f t="shared" si="6"/>
        <v>293758696.64986879</v>
      </c>
      <c r="BI57" s="175">
        <f t="shared" si="6"/>
        <v>293479000.28850514</v>
      </c>
      <c r="BJ57" s="175">
        <f t="shared" si="6"/>
        <v>293199570.23433673</v>
      </c>
      <c r="BK57" s="175">
        <f t="shared" si="6"/>
        <v>292920406.23380446</v>
      </c>
    </row>
    <row r="58" spans="3:63">
      <c r="C58" s="254"/>
      <c r="N58" s="197" t="b">
        <f>ROUND(N53,0)=ROUND(SUM(N54:N57),0)</f>
        <v>1</v>
      </c>
      <c r="O58" s="197" t="b">
        <f t="shared" ref="O58:BK58" si="7">ROUND(O53,0)=ROUND(SUM(O54:O57),0)</f>
        <v>1</v>
      </c>
      <c r="P58" s="197" t="b">
        <f t="shared" si="7"/>
        <v>1</v>
      </c>
      <c r="Q58" s="197" t="b">
        <f t="shared" si="7"/>
        <v>1</v>
      </c>
      <c r="R58" s="197" t="b">
        <f t="shared" si="7"/>
        <v>1</v>
      </c>
      <c r="S58" s="197" t="b">
        <f t="shared" si="7"/>
        <v>1</v>
      </c>
      <c r="T58" s="197" t="b">
        <f t="shared" si="7"/>
        <v>1</v>
      </c>
      <c r="U58" s="197" t="b">
        <f t="shared" si="7"/>
        <v>1</v>
      </c>
      <c r="V58" s="197" t="b">
        <f t="shared" si="7"/>
        <v>1</v>
      </c>
      <c r="W58" s="197" t="b">
        <f t="shared" si="7"/>
        <v>1</v>
      </c>
      <c r="X58" s="197" t="b">
        <f t="shared" si="7"/>
        <v>1</v>
      </c>
      <c r="Y58" s="197" t="b">
        <f t="shared" si="7"/>
        <v>1</v>
      </c>
      <c r="Z58" s="197" t="b">
        <f t="shared" si="7"/>
        <v>1</v>
      </c>
      <c r="AA58" s="197" t="b">
        <f t="shared" si="7"/>
        <v>1</v>
      </c>
      <c r="AB58" s="197" t="b">
        <f t="shared" si="7"/>
        <v>1</v>
      </c>
      <c r="AC58" s="197" t="b">
        <f t="shared" si="7"/>
        <v>1</v>
      </c>
      <c r="AD58" s="197" t="b">
        <f t="shared" si="7"/>
        <v>1</v>
      </c>
      <c r="AE58" s="197" t="b">
        <f t="shared" si="7"/>
        <v>1</v>
      </c>
      <c r="AF58" s="197" t="b">
        <f t="shared" si="7"/>
        <v>1</v>
      </c>
      <c r="AG58" s="197" t="b">
        <f t="shared" si="7"/>
        <v>1</v>
      </c>
      <c r="AH58" s="197" t="b">
        <f t="shared" si="7"/>
        <v>1</v>
      </c>
      <c r="AI58" s="197" t="b">
        <f t="shared" si="7"/>
        <v>1</v>
      </c>
      <c r="AJ58" s="197" t="b">
        <f t="shared" si="7"/>
        <v>1</v>
      </c>
      <c r="AK58" s="197" t="b">
        <f t="shared" si="7"/>
        <v>1</v>
      </c>
      <c r="AL58" s="197" t="b">
        <f t="shared" si="7"/>
        <v>1</v>
      </c>
      <c r="AM58" s="197" t="b">
        <f t="shared" si="7"/>
        <v>1</v>
      </c>
      <c r="AN58" s="197" t="b">
        <f t="shared" si="7"/>
        <v>1</v>
      </c>
      <c r="AO58" s="197" t="b">
        <f t="shared" si="7"/>
        <v>1</v>
      </c>
      <c r="AP58" s="197" t="b">
        <f t="shared" si="7"/>
        <v>1</v>
      </c>
      <c r="AQ58" s="197" t="b">
        <f t="shared" si="7"/>
        <v>1</v>
      </c>
      <c r="AR58" s="197" t="b">
        <f t="shared" si="7"/>
        <v>1</v>
      </c>
      <c r="AS58" s="197" t="b">
        <f t="shared" si="7"/>
        <v>1</v>
      </c>
      <c r="AT58" s="197" t="b">
        <f t="shared" si="7"/>
        <v>1</v>
      </c>
      <c r="AU58" s="197" t="b">
        <f t="shared" si="7"/>
        <v>1</v>
      </c>
      <c r="AV58" s="197" t="b">
        <f t="shared" si="7"/>
        <v>1</v>
      </c>
      <c r="AW58" s="197" t="b">
        <f t="shared" si="7"/>
        <v>1</v>
      </c>
      <c r="AX58" s="197" t="b">
        <f t="shared" si="7"/>
        <v>1</v>
      </c>
      <c r="AY58" s="197" t="b">
        <f t="shared" si="7"/>
        <v>1</v>
      </c>
      <c r="AZ58" s="197" t="b">
        <f t="shared" si="7"/>
        <v>1</v>
      </c>
      <c r="BA58" s="197" t="b">
        <f t="shared" si="7"/>
        <v>1</v>
      </c>
      <c r="BB58" s="197" t="b">
        <f t="shared" si="7"/>
        <v>1</v>
      </c>
      <c r="BC58" s="197" t="b">
        <f t="shared" si="7"/>
        <v>1</v>
      </c>
      <c r="BD58" s="197" t="b">
        <f t="shared" si="7"/>
        <v>1</v>
      </c>
      <c r="BE58" s="197" t="b">
        <f t="shared" si="7"/>
        <v>1</v>
      </c>
      <c r="BF58" s="197" t="b">
        <f t="shared" si="7"/>
        <v>1</v>
      </c>
      <c r="BG58" s="197" t="b">
        <f t="shared" si="7"/>
        <v>1</v>
      </c>
      <c r="BH58" s="197" t="b">
        <f t="shared" si="7"/>
        <v>1</v>
      </c>
      <c r="BI58" s="197" t="b">
        <f t="shared" si="7"/>
        <v>1</v>
      </c>
      <c r="BJ58" s="197" t="b">
        <f t="shared" si="7"/>
        <v>1</v>
      </c>
      <c r="BK58" s="197" t="b">
        <f t="shared" si="7"/>
        <v>1</v>
      </c>
    </row>
    <row r="59" spans="3:63">
      <c r="C59" s="254"/>
      <c r="N59" s="283"/>
    </row>
    <row r="60" spans="3:63">
      <c r="C60" s="254" t="s">
        <v>264</v>
      </c>
      <c r="G60" t="s">
        <v>119</v>
      </c>
      <c r="N60" s="284">
        <f t="shared" ref="N60:AS60" si="8">N48*187.69*EXP(-6.522*N48)/SUM(N48*187.69*EXP(-6.522*N48),(1-N48))</f>
        <v>0</v>
      </c>
      <c r="O60" s="284">
        <f t="shared" si="8"/>
        <v>0</v>
      </c>
      <c r="P60" s="284">
        <f t="shared" si="8"/>
        <v>0.89668613762172178</v>
      </c>
      <c r="Q60" s="284">
        <f t="shared" si="8"/>
        <v>0.92367709727850733</v>
      </c>
      <c r="R60" s="284">
        <f t="shared" si="8"/>
        <v>0.9271759641089643</v>
      </c>
      <c r="S60" s="284">
        <f t="shared" si="8"/>
        <v>0.92301186385020384</v>
      </c>
      <c r="T60" s="284">
        <f t="shared" si="8"/>
        <v>0.91432652475485798</v>
      </c>
      <c r="U60" s="284">
        <f t="shared" si="8"/>
        <v>0.91432652475485798</v>
      </c>
      <c r="V60" s="284">
        <f t="shared" si="8"/>
        <v>0.91432652475485798</v>
      </c>
      <c r="W60" s="284">
        <f t="shared" si="8"/>
        <v>0.91432652475485798</v>
      </c>
      <c r="X60" s="284">
        <f t="shared" si="8"/>
        <v>0.91432652475485798</v>
      </c>
      <c r="Y60" s="284">
        <f t="shared" si="8"/>
        <v>0.91432652475485798</v>
      </c>
      <c r="Z60" s="284">
        <f t="shared" si="8"/>
        <v>0.91432652475485798</v>
      </c>
      <c r="AA60" s="284">
        <f t="shared" si="8"/>
        <v>0.91432652475485798</v>
      </c>
      <c r="AB60" s="284">
        <f t="shared" si="8"/>
        <v>0.91432652475485798</v>
      </c>
      <c r="AC60" s="284">
        <f t="shared" si="8"/>
        <v>0.91432652475485798</v>
      </c>
      <c r="AD60" s="284">
        <f t="shared" si="8"/>
        <v>0.91432652475485798</v>
      </c>
      <c r="AE60" s="284">
        <f t="shared" si="8"/>
        <v>0.91432652475485798</v>
      </c>
      <c r="AF60" s="284">
        <f t="shared" si="8"/>
        <v>0.91432652475485798</v>
      </c>
      <c r="AG60" s="284">
        <f t="shared" si="8"/>
        <v>0.91432652475485798</v>
      </c>
      <c r="AH60" s="284">
        <f t="shared" si="8"/>
        <v>0.91432652475485798</v>
      </c>
      <c r="AI60" s="284">
        <f t="shared" si="8"/>
        <v>0.91432652475485798</v>
      </c>
      <c r="AJ60" s="284">
        <f t="shared" si="8"/>
        <v>0.91432652475485798</v>
      </c>
      <c r="AK60" s="284">
        <f t="shared" si="8"/>
        <v>0.91432652475485798</v>
      </c>
      <c r="AL60" s="284">
        <f t="shared" si="8"/>
        <v>0.91432652475485798</v>
      </c>
      <c r="AM60" s="284">
        <f t="shared" si="8"/>
        <v>0.91432652475485798</v>
      </c>
      <c r="AN60" s="284">
        <f t="shared" si="8"/>
        <v>0.91432652475485798</v>
      </c>
      <c r="AO60" s="284">
        <f t="shared" si="8"/>
        <v>0.91432652475485798</v>
      </c>
      <c r="AP60" s="284">
        <f t="shared" si="8"/>
        <v>0.91432652475485798</v>
      </c>
      <c r="AQ60" s="284">
        <f t="shared" si="8"/>
        <v>0.91432652475485798</v>
      </c>
      <c r="AR60" s="284">
        <f t="shared" si="8"/>
        <v>0.91432652475485798</v>
      </c>
      <c r="AS60" s="284">
        <f t="shared" si="8"/>
        <v>0.91432652475485798</v>
      </c>
      <c r="AT60" s="284">
        <f t="shared" ref="AT60:BK60" si="9">AT48*187.69*EXP(-6.522*AT48)/SUM(AT48*187.69*EXP(-6.522*AT48),(1-AT48))</f>
        <v>0.91432652475485798</v>
      </c>
      <c r="AU60" s="284">
        <f t="shared" si="9"/>
        <v>0.91432652475485798</v>
      </c>
      <c r="AV60" s="284">
        <f t="shared" si="9"/>
        <v>0.91432652475485798</v>
      </c>
      <c r="AW60" s="284">
        <f t="shared" si="9"/>
        <v>0.91432652475485798</v>
      </c>
      <c r="AX60" s="284">
        <f t="shared" si="9"/>
        <v>0.91432652475485798</v>
      </c>
      <c r="AY60" s="284">
        <f t="shared" si="9"/>
        <v>0.91432652475485798</v>
      </c>
      <c r="AZ60" s="284">
        <f t="shared" si="9"/>
        <v>0.91432652475485798</v>
      </c>
      <c r="BA60" s="284">
        <f t="shared" si="9"/>
        <v>0.91432652475485798</v>
      </c>
      <c r="BB60" s="284">
        <f t="shared" si="9"/>
        <v>0.91432652475485798</v>
      </c>
      <c r="BC60" s="284">
        <f t="shared" si="9"/>
        <v>0.91432652475485798</v>
      </c>
      <c r="BD60" s="284">
        <f t="shared" si="9"/>
        <v>0.91432652475485798</v>
      </c>
      <c r="BE60" s="284">
        <f t="shared" si="9"/>
        <v>0.91432652475485798</v>
      </c>
      <c r="BF60" s="284">
        <f t="shared" si="9"/>
        <v>0.91432652475485798</v>
      </c>
      <c r="BG60" s="284">
        <f t="shared" si="9"/>
        <v>0.91432652475485798</v>
      </c>
      <c r="BH60" s="284">
        <f t="shared" si="9"/>
        <v>0.91432652475485798</v>
      </c>
      <c r="BI60" s="284">
        <f t="shared" si="9"/>
        <v>0.91432652475485798</v>
      </c>
      <c r="BJ60" s="284">
        <f t="shared" si="9"/>
        <v>0.91432652475485798</v>
      </c>
      <c r="BK60" s="284">
        <f t="shared" si="9"/>
        <v>0.91432652475485798</v>
      </c>
    </row>
    <row r="61" spans="3:63">
      <c r="C61" s="254" t="s">
        <v>265</v>
      </c>
      <c r="G61" t="s">
        <v>119</v>
      </c>
      <c r="N61" s="284">
        <f t="shared" ref="N61:AS61" si="10">(1-N48)/SUM(N48*187.69*EXP(-6.522*N48),(1-N48))</f>
        <v>1</v>
      </c>
      <c r="O61" s="284">
        <f t="shared" si="10"/>
        <v>1</v>
      </c>
      <c r="P61" s="284">
        <f t="shared" si="10"/>
        <v>0.10331386237827821</v>
      </c>
      <c r="Q61" s="284">
        <f t="shared" si="10"/>
        <v>7.6322902721492683E-2</v>
      </c>
      <c r="R61" s="284">
        <f t="shared" si="10"/>
        <v>7.2824035891035685E-2</v>
      </c>
      <c r="S61" s="284">
        <f t="shared" si="10"/>
        <v>7.6988136149796021E-2</v>
      </c>
      <c r="T61" s="284">
        <f t="shared" si="10"/>
        <v>8.5673475245141975E-2</v>
      </c>
      <c r="U61" s="284">
        <f t="shared" si="10"/>
        <v>8.5673475245141975E-2</v>
      </c>
      <c r="V61" s="284">
        <f t="shared" si="10"/>
        <v>8.5673475245141975E-2</v>
      </c>
      <c r="W61" s="284">
        <f t="shared" si="10"/>
        <v>8.5673475245141975E-2</v>
      </c>
      <c r="X61" s="284">
        <f t="shared" si="10"/>
        <v>8.5673475245141975E-2</v>
      </c>
      <c r="Y61" s="284">
        <f t="shared" si="10"/>
        <v>8.5673475245141975E-2</v>
      </c>
      <c r="Z61" s="284">
        <f t="shared" si="10"/>
        <v>8.5673475245141975E-2</v>
      </c>
      <c r="AA61" s="284">
        <f t="shared" si="10"/>
        <v>8.5673475245141975E-2</v>
      </c>
      <c r="AB61" s="284">
        <f t="shared" si="10"/>
        <v>8.5673475245141975E-2</v>
      </c>
      <c r="AC61" s="284">
        <f t="shared" si="10"/>
        <v>8.5673475245141975E-2</v>
      </c>
      <c r="AD61" s="284">
        <f t="shared" si="10"/>
        <v>8.5673475245141975E-2</v>
      </c>
      <c r="AE61" s="284">
        <f t="shared" si="10"/>
        <v>8.5673475245141975E-2</v>
      </c>
      <c r="AF61" s="284">
        <f t="shared" si="10"/>
        <v>8.5673475245141975E-2</v>
      </c>
      <c r="AG61" s="284">
        <f t="shared" si="10"/>
        <v>8.5673475245141975E-2</v>
      </c>
      <c r="AH61" s="284">
        <f t="shared" si="10"/>
        <v>8.5673475245141975E-2</v>
      </c>
      <c r="AI61" s="284">
        <f t="shared" si="10"/>
        <v>8.5673475245141975E-2</v>
      </c>
      <c r="AJ61" s="284">
        <f t="shared" si="10"/>
        <v>8.5673475245141975E-2</v>
      </c>
      <c r="AK61" s="284">
        <f t="shared" si="10"/>
        <v>8.5673475245141975E-2</v>
      </c>
      <c r="AL61" s="284">
        <f t="shared" si="10"/>
        <v>8.5673475245141975E-2</v>
      </c>
      <c r="AM61" s="284">
        <f t="shared" si="10"/>
        <v>8.5673475245141975E-2</v>
      </c>
      <c r="AN61" s="284">
        <f t="shared" si="10"/>
        <v>8.5673475245141975E-2</v>
      </c>
      <c r="AO61" s="284">
        <f t="shared" si="10"/>
        <v>8.5673475245141975E-2</v>
      </c>
      <c r="AP61" s="284">
        <f t="shared" si="10"/>
        <v>8.5673475245141975E-2</v>
      </c>
      <c r="AQ61" s="284">
        <f t="shared" si="10"/>
        <v>8.5673475245141975E-2</v>
      </c>
      <c r="AR61" s="284">
        <f t="shared" si="10"/>
        <v>8.5673475245141975E-2</v>
      </c>
      <c r="AS61" s="284">
        <f t="shared" si="10"/>
        <v>8.5673475245141975E-2</v>
      </c>
      <c r="AT61" s="284">
        <f t="shared" ref="AT61:BK61" si="11">(1-AT48)/SUM(AT48*187.69*EXP(-6.522*AT48),(1-AT48))</f>
        <v>8.5673475245141975E-2</v>
      </c>
      <c r="AU61" s="284">
        <f t="shared" si="11"/>
        <v>8.5673475245141975E-2</v>
      </c>
      <c r="AV61" s="284">
        <f t="shared" si="11"/>
        <v>8.5673475245141975E-2</v>
      </c>
      <c r="AW61" s="284">
        <f t="shared" si="11"/>
        <v>8.5673475245141975E-2</v>
      </c>
      <c r="AX61" s="284">
        <f t="shared" si="11"/>
        <v>8.5673475245141975E-2</v>
      </c>
      <c r="AY61" s="284">
        <f t="shared" si="11"/>
        <v>8.5673475245141975E-2</v>
      </c>
      <c r="AZ61" s="284">
        <f t="shared" si="11"/>
        <v>8.5673475245141975E-2</v>
      </c>
      <c r="BA61" s="284">
        <f t="shared" si="11"/>
        <v>8.5673475245141975E-2</v>
      </c>
      <c r="BB61" s="284">
        <f t="shared" si="11"/>
        <v>8.5673475245141975E-2</v>
      </c>
      <c r="BC61" s="284">
        <f t="shared" si="11"/>
        <v>8.5673475245141975E-2</v>
      </c>
      <c r="BD61" s="284">
        <f t="shared" si="11"/>
        <v>8.5673475245141975E-2</v>
      </c>
      <c r="BE61" s="284">
        <f t="shared" si="11"/>
        <v>8.5673475245141975E-2</v>
      </c>
      <c r="BF61" s="284">
        <f t="shared" si="11"/>
        <v>8.5673475245141975E-2</v>
      </c>
      <c r="BG61" s="284">
        <f t="shared" si="11"/>
        <v>8.5673475245141975E-2</v>
      </c>
      <c r="BH61" s="284">
        <f t="shared" si="11"/>
        <v>8.5673475245141975E-2</v>
      </c>
      <c r="BI61" s="284">
        <f t="shared" si="11"/>
        <v>8.5673475245141975E-2</v>
      </c>
      <c r="BJ61" s="284">
        <f t="shared" si="11"/>
        <v>8.5673475245141975E-2</v>
      </c>
      <c r="BK61" s="284">
        <f t="shared" si="11"/>
        <v>8.5673475245141975E-2</v>
      </c>
    </row>
    <row r="62" spans="3:63">
      <c r="C62" s="254"/>
    </row>
    <row r="63" spans="3:63">
      <c r="C63" s="254" t="s">
        <v>666</v>
      </c>
      <c r="G63" t="s">
        <v>224</v>
      </c>
      <c r="N63" s="175">
        <f>IFERROR(N53/N60*N61,0)</f>
        <v>0</v>
      </c>
      <c r="O63" s="175">
        <f t="shared" ref="O63:BK63" si="12">IFERROR(O53/O60*O61,0)</f>
        <v>0</v>
      </c>
      <c r="P63" s="175">
        <f t="shared" si="12"/>
        <v>330048946.77253473</v>
      </c>
      <c r="Q63" s="175">
        <f t="shared" si="12"/>
        <v>702870718.76013434</v>
      </c>
      <c r="R63" s="175">
        <f t="shared" si="12"/>
        <v>1228693706.3652687</v>
      </c>
      <c r="S63" s="175">
        <f t="shared" si="12"/>
        <v>1843776081.7914553</v>
      </c>
      <c r="T63" s="175">
        <f t="shared" si="12"/>
        <v>2940190644.1333475</v>
      </c>
      <c r="U63" s="175">
        <f t="shared" si="12"/>
        <v>3371244902.756731</v>
      </c>
      <c r="V63" s="175">
        <f t="shared" si="12"/>
        <v>3845025713.1858544</v>
      </c>
      <c r="W63" s="175">
        <f t="shared" si="12"/>
        <v>4302390787.2107611</v>
      </c>
      <c r="X63" s="175">
        <f t="shared" si="12"/>
        <v>4703857027.179472</v>
      </c>
      <c r="Y63" s="175">
        <f t="shared" si="12"/>
        <v>5075159070.3500872</v>
      </c>
      <c r="Z63" s="175">
        <f t="shared" si="12"/>
        <v>5406229929.8336658</v>
      </c>
      <c r="AA63" s="175">
        <f t="shared" si="12"/>
        <v>5715465654.2671251</v>
      </c>
      <c r="AB63" s="175">
        <f t="shared" si="12"/>
        <v>5969578383.5630684</v>
      </c>
      <c r="AC63" s="175">
        <f t="shared" si="12"/>
        <v>6222131230.8363352</v>
      </c>
      <c r="AD63" s="175">
        <f t="shared" si="12"/>
        <v>6473606164.5091648</v>
      </c>
      <c r="AE63" s="175">
        <f t="shared" si="12"/>
        <v>6551816222.838891</v>
      </c>
      <c r="AF63" s="175">
        <f t="shared" si="12"/>
        <v>6584717389.6999302</v>
      </c>
      <c r="AG63" s="175">
        <f t="shared" si="12"/>
        <v>6616185210.9008141</v>
      </c>
      <c r="AH63" s="175">
        <f t="shared" si="12"/>
        <v>6646146049.4387093</v>
      </c>
      <c r="AI63" s="175">
        <f t="shared" si="12"/>
        <v>6674542045.6686096</v>
      </c>
      <c r="AJ63" s="175">
        <f t="shared" si="12"/>
        <v>6701313450.0224342</v>
      </c>
      <c r="AK63" s="175">
        <f t="shared" si="12"/>
        <v>6726395417.1395149</v>
      </c>
      <c r="AL63" s="175">
        <f t="shared" si="12"/>
        <v>6749721309.7321053</v>
      </c>
      <c r="AM63" s="175">
        <f t="shared" si="12"/>
        <v>6771229278.3176022</v>
      </c>
      <c r="AN63" s="175">
        <f t="shared" si="12"/>
        <v>6790878654.5512762</v>
      </c>
      <c r="AO63" s="175">
        <f t="shared" si="12"/>
        <v>6808659974.8183212</v>
      </c>
      <c r="AP63" s="175">
        <f t="shared" si="12"/>
        <v>6824577718.9363956</v>
      </c>
      <c r="AQ63" s="175">
        <f t="shared" si="12"/>
        <v>6838622535.286128</v>
      </c>
      <c r="AR63" s="175">
        <f t="shared" si="12"/>
        <v>6850769686.8743677</v>
      </c>
      <c r="AS63" s="175">
        <f t="shared" si="12"/>
        <v>6861011558.011075</v>
      </c>
      <c r="AT63" s="175">
        <f t="shared" si="12"/>
        <v>6869381523.3378477</v>
      </c>
      <c r="AU63" s="175">
        <f t="shared" si="12"/>
        <v>6875932850.6865845</v>
      </c>
      <c r="AV63" s="175">
        <f t="shared" si="12"/>
        <v>6880702162.5666819</v>
      </c>
      <c r="AW63" s="175">
        <f t="shared" si="12"/>
        <v>6883702352.4533472</v>
      </c>
      <c r="AX63" s="175">
        <f t="shared" si="12"/>
        <v>6884948371.7380323</v>
      </c>
      <c r="AY63" s="175">
        <f t="shared" si="12"/>
        <v>6884479096.838397</v>
      </c>
      <c r="AZ63" s="175">
        <f t="shared" si="12"/>
        <v>6882346325.6461716</v>
      </c>
      <c r="BA63" s="175">
        <f t="shared" si="12"/>
        <v>6878591370.4798632</v>
      </c>
      <c r="BB63" s="175">
        <f t="shared" si="12"/>
        <v>6873238002.3719454</v>
      </c>
      <c r="BC63" s="175">
        <f t="shared" si="12"/>
        <v>6866304070.5959234</v>
      </c>
      <c r="BD63" s="175">
        <f t="shared" si="12"/>
        <v>6857813976.1586294</v>
      </c>
      <c r="BE63" s="175">
        <f t="shared" si="12"/>
        <v>6847796683.8811417</v>
      </c>
      <c r="BF63" s="175">
        <f t="shared" si="12"/>
        <v>6836277322.7406616</v>
      </c>
      <c r="BG63" s="175">
        <f t="shared" si="12"/>
        <v>6826893224.6909838</v>
      </c>
      <c r="BH63" s="175">
        <f t="shared" si="12"/>
        <v>6820393137.319478</v>
      </c>
      <c r="BI63" s="175">
        <f t="shared" si="12"/>
        <v>6813899238.8738031</v>
      </c>
      <c r="BJ63" s="175">
        <f t="shared" si="12"/>
        <v>6807411523.4613047</v>
      </c>
      <c r="BK63" s="175">
        <f t="shared" si="12"/>
        <v>6800929985.1949282</v>
      </c>
    </row>
    <row r="64" spans="3:63">
      <c r="C64" s="254" t="s">
        <v>481</v>
      </c>
      <c r="G64" t="s">
        <v>224</v>
      </c>
      <c r="N64" s="208">
        <f t="shared" ref="N64:AS64" si="13">IFERROR(N$63*N17/SUM(N$17:N$19),0)</f>
        <v>0</v>
      </c>
      <c r="O64" s="208">
        <f t="shared" si="13"/>
        <v>0</v>
      </c>
      <c r="P64" s="208">
        <f t="shared" si="13"/>
        <v>260030888.95946291</v>
      </c>
      <c r="Q64" s="208">
        <f t="shared" si="13"/>
        <v>494985402.0822854</v>
      </c>
      <c r="R64" s="208">
        <f t="shared" si="13"/>
        <v>781179373.27198112</v>
      </c>
      <c r="S64" s="208">
        <f t="shared" si="13"/>
        <v>984417227.80680966</v>
      </c>
      <c r="T64" s="208">
        <f t="shared" si="13"/>
        <v>1524113395.77742</v>
      </c>
      <c r="U64" s="208">
        <f t="shared" si="13"/>
        <v>1717715565.5205746</v>
      </c>
      <c r="V64" s="208">
        <f t="shared" si="13"/>
        <v>1944370684.5428438</v>
      </c>
      <c r="W64" s="208">
        <f t="shared" si="13"/>
        <v>2159454144.7176628</v>
      </c>
      <c r="X64" s="208">
        <f t="shared" si="13"/>
        <v>2344695123.8174076</v>
      </c>
      <c r="Y64" s="208">
        <f t="shared" si="13"/>
        <v>2514547548.1857505</v>
      </c>
      <c r="Z64" s="208">
        <f t="shared" si="13"/>
        <v>2664357687.8987136</v>
      </c>
      <c r="AA64" s="208">
        <f t="shared" si="13"/>
        <v>2803948752.8373446</v>
      </c>
      <c r="AB64" s="208">
        <f t="shared" si="13"/>
        <v>2918202525.4475484</v>
      </c>
      <c r="AC64" s="208">
        <f t="shared" si="13"/>
        <v>3033312692.6488819</v>
      </c>
      <c r="AD64" s="208">
        <f t="shared" si="13"/>
        <v>3149729970.3238897</v>
      </c>
      <c r="AE64" s="208">
        <f t="shared" si="13"/>
        <v>3189711808.9655242</v>
      </c>
      <c r="AF64" s="208">
        <f t="shared" si="13"/>
        <v>3208526969.8778167</v>
      </c>
      <c r="AG64" s="208">
        <f t="shared" si="13"/>
        <v>3226593005.8372197</v>
      </c>
      <c r="AH64" s="208">
        <f t="shared" si="13"/>
        <v>3243884352.6405082</v>
      </c>
      <c r="AI64" s="208">
        <f t="shared" si="13"/>
        <v>3260345766.1571298</v>
      </c>
      <c r="AJ64" s="208">
        <f t="shared" si="13"/>
        <v>3275917519.7375741</v>
      </c>
      <c r="AK64" s="208">
        <f t="shared" si="13"/>
        <v>3290569581.9689884</v>
      </c>
      <c r="AL64" s="208">
        <f t="shared" si="13"/>
        <v>3304292162.5610566</v>
      </c>
      <c r="AM64" s="208">
        <f t="shared" si="13"/>
        <v>3317096338.3220677</v>
      </c>
      <c r="AN64" s="208">
        <f t="shared" si="13"/>
        <v>3328976386.3192072</v>
      </c>
      <c r="AO64" s="208">
        <f t="shared" si="13"/>
        <v>3339881546.6970177</v>
      </c>
      <c r="AP64" s="208">
        <f t="shared" si="13"/>
        <v>3349786578.9651585</v>
      </c>
      <c r="AQ64" s="208">
        <f t="shared" si="13"/>
        <v>3358699120.7859349</v>
      </c>
      <c r="AR64" s="208">
        <f t="shared" si="13"/>
        <v>3366616522.1529894</v>
      </c>
      <c r="AS64" s="208">
        <f t="shared" si="13"/>
        <v>3373530829.7249241</v>
      </c>
      <c r="AT64" s="208">
        <f t="shared" ref="AT64:BK64" si="14">IFERROR(AT$63*AT17/SUM(AT$17:AT$19),0)</f>
        <v>3379448265.5380588</v>
      </c>
      <c r="AU64" s="208">
        <f t="shared" si="14"/>
        <v>3384393031.9278769</v>
      </c>
      <c r="AV64" s="208">
        <f t="shared" si="14"/>
        <v>3388389307.8162127</v>
      </c>
      <c r="AW64" s="208">
        <f t="shared" si="14"/>
        <v>3391447999.0735455</v>
      </c>
      <c r="AX64" s="208">
        <f t="shared" si="14"/>
        <v>3393571056.4038906</v>
      </c>
      <c r="AY64" s="208">
        <f t="shared" si="14"/>
        <v>3394768296.8013783</v>
      </c>
      <c r="AZ64" s="208">
        <f t="shared" si="14"/>
        <v>3395062836.7902508</v>
      </c>
      <c r="BA64" s="208">
        <f t="shared" si="14"/>
        <v>3394479760.9598246</v>
      </c>
      <c r="BB64" s="208">
        <f t="shared" si="14"/>
        <v>3393035097.5328827</v>
      </c>
      <c r="BC64" s="208">
        <f t="shared" si="14"/>
        <v>3390734601.142148</v>
      </c>
      <c r="BD64" s="208">
        <f t="shared" si="14"/>
        <v>3387584089.1090498</v>
      </c>
      <c r="BE64" s="208">
        <f t="shared" si="14"/>
        <v>3383596952.452467</v>
      </c>
      <c r="BF64" s="208">
        <f t="shared" si="14"/>
        <v>3378790390.9196343</v>
      </c>
      <c r="BG64" s="208">
        <f t="shared" si="14"/>
        <v>3374779751.6419063</v>
      </c>
      <c r="BH64" s="208">
        <f t="shared" si="14"/>
        <v>3371972679.0426898</v>
      </c>
      <c r="BI64" s="208">
        <f t="shared" si="14"/>
        <v>3369166864.596694</v>
      </c>
      <c r="BJ64" s="208">
        <f t="shared" si="14"/>
        <v>3366362309.9491673</v>
      </c>
      <c r="BK64" s="208">
        <f t="shared" si="14"/>
        <v>3363559016.7405992</v>
      </c>
    </row>
    <row r="65" spans="2:64">
      <c r="C65" s="254" t="s">
        <v>482</v>
      </c>
      <c r="G65" t="s">
        <v>224</v>
      </c>
      <c r="N65" s="208">
        <f t="shared" ref="N65:AS65" si="15">IFERROR(N$63*N18/SUM(N$17:N$19),0)</f>
        <v>0</v>
      </c>
      <c r="O65" s="208">
        <f t="shared" si="15"/>
        <v>0</v>
      </c>
      <c r="P65" s="208">
        <f t="shared" si="15"/>
        <v>38182372.5641682</v>
      </c>
      <c r="Q65" s="208">
        <f t="shared" si="15"/>
        <v>155705824.38669732</v>
      </c>
      <c r="R65" s="208">
        <f t="shared" si="15"/>
        <v>374495115.46554685</v>
      </c>
      <c r="S65" s="208">
        <f t="shared" si="15"/>
        <v>763768677.96840191</v>
      </c>
      <c r="T65" s="208">
        <f t="shared" si="15"/>
        <v>1252580191.9386523</v>
      </c>
      <c r="U65" s="208">
        <f t="shared" si="15"/>
        <v>1440941570.7230415</v>
      </c>
      <c r="V65" s="208">
        <f t="shared" si="15"/>
        <v>1658751045.5943828</v>
      </c>
      <c r="W65" s="208">
        <f t="shared" si="15"/>
        <v>1871590390.3031604</v>
      </c>
      <c r="X65" s="208">
        <f t="shared" si="15"/>
        <v>2059460947.1021225</v>
      </c>
      <c r="Y65" s="208">
        <f t="shared" si="15"/>
        <v>2234407018.3319917</v>
      </c>
      <c r="Z65" s="208">
        <f t="shared" si="15"/>
        <v>2391956021.8752799</v>
      </c>
      <c r="AA65" s="208">
        <f t="shared" si="15"/>
        <v>2541422606.4832101</v>
      </c>
      <c r="AB65" s="208">
        <f t="shared" si="15"/>
        <v>2665793536.204226</v>
      </c>
      <c r="AC65" s="208">
        <f t="shared" si="15"/>
        <v>2792607357.9661083</v>
      </c>
      <c r="AD65" s="208">
        <f t="shared" si="15"/>
        <v>2922406118.4045315</v>
      </c>
      <c r="AE65" s="208">
        <f t="shared" si="15"/>
        <v>2960285172.8109241</v>
      </c>
      <c r="AF65" s="208">
        <f t="shared" si="15"/>
        <v>2974463944.0275145</v>
      </c>
      <c r="AG65" s="208">
        <f t="shared" si="15"/>
        <v>2987962053.0187879</v>
      </c>
      <c r="AH65" s="208">
        <f t="shared" si="15"/>
        <v>3000733187.0564485</v>
      </c>
      <c r="AI65" s="208">
        <f t="shared" si="15"/>
        <v>3012771965.0288978</v>
      </c>
      <c r="AJ65" s="208">
        <f t="shared" si="15"/>
        <v>3024075243.5273089</v>
      </c>
      <c r="AK65" s="208">
        <f t="shared" si="15"/>
        <v>3034608930.0509171</v>
      </c>
      <c r="AL65" s="208">
        <f t="shared" si="15"/>
        <v>3044319363.9443507</v>
      </c>
      <c r="AM65" s="208">
        <f t="shared" si="15"/>
        <v>3053138890.5911603</v>
      </c>
      <c r="AN65" s="208">
        <f t="shared" si="15"/>
        <v>3061034498.1899433</v>
      </c>
      <c r="AO65" s="208">
        <f t="shared" si="15"/>
        <v>3068042230.2356372</v>
      </c>
      <c r="AP65" s="208">
        <f t="shared" si="15"/>
        <v>3074188672.2677484</v>
      </c>
      <c r="AQ65" s="208">
        <f t="shared" si="15"/>
        <v>3079458388.913609</v>
      </c>
      <c r="AR65" s="208">
        <f t="shared" si="15"/>
        <v>3083830631.0885592</v>
      </c>
      <c r="AS65" s="208">
        <f t="shared" si="15"/>
        <v>3087305385.4000974</v>
      </c>
      <c r="AT65" s="208">
        <f t="shared" ref="AT65:BK65" si="16">IFERROR(AT$63*AT18/SUM(AT$17:AT$19),0)</f>
        <v>3089908502.7133045</v>
      </c>
      <c r="AU65" s="208">
        <f t="shared" si="16"/>
        <v>3091668560.7146215</v>
      </c>
      <c r="AV65" s="208">
        <f t="shared" si="16"/>
        <v>3092598563.1568131</v>
      </c>
      <c r="AW65" s="208">
        <f t="shared" si="16"/>
        <v>3092701034.5691791</v>
      </c>
      <c r="AX65" s="208">
        <f t="shared" si="16"/>
        <v>3091988361.8066382</v>
      </c>
      <c r="AY65" s="208">
        <f t="shared" si="16"/>
        <v>3090488386.0221257</v>
      </c>
      <c r="AZ65" s="208">
        <f t="shared" si="16"/>
        <v>3088229276.8823943</v>
      </c>
      <c r="BA65" s="208">
        <f t="shared" si="16"/>
        <v>3085227635.0885496</v>
      </c>
      <c r="BB65" s="208">
        <f t="shared" si="16"/>
        <v>3081491647.0333014</v>
      </c>
      <c r="BC65" s="208">
        <f t="shared" si="16"/>
        <v>3077033049.6280198</v>
      </c>
      <c r="BD65" s="208">
        <f t="shared" si="16"/>
        <v>3071869660.6818876</v>
      </c>
      <c r="BE65" s="208">
        <f t="shared" si="16"/>
        <v>3066016865.3288388</v>
      </c>
      <c r="BF65" s="208">
        <f t="shared" si="16"/>
        <v>3059483084.3417253</v>
      </c>
      <c r="BG65" s="208">
        <f t="shared" si="16"/>
        <v>3054244902.5592885</v>
      </c>
      <c r="BH65" s="208">
        <f t="shared" si="16"/>
        <v>3050642435.5822277</v>
      </c>
      <c r="BI65" s="208">
        <f t="shared" si="16"/>
        <v>3047044802.4511013</v>
      </c>
      <c r="BJ65" s="208">
        <f t="shared" si="16"/>
        <v>3043451995.7310429</v>
      </c>
      <c r="BK65" s="208">
        <f t="shared" si="16"/>
        <v>3039864007.9977269</v>
      </c>
    </row>
    <row r="66" spans="2:64">
      <c r="C66" s="254" t="s">
        <v>483</v>
      </c>
      <c r="G66" t="s">
        <v>224</v>
      </c>
      <c r="N66" s="208">
        <f>IFERROR(N$63*N19/SUM(N$17:N$19),0)</f>
        <v>0</v>
      </c>
      <c r="O66" s="208">
        <f t="shared" ref="O66:BK66" si="17">IFERROR(O$63*O19/SUM(O$17:O$19),0)</f>
        <v>0</v>
      </c>
      <c r="P66" s="208">
        <f t="shared" si="17"/>
        <v>31835685.248903606</v>
      </c>
      <c r="Q66" s="208">
        <f t="shared" si="17"/>
        <v>52179492.291151628</v>
      </c>
      <c r="R66" s="208">
        <f t="shared" si="17"/>
        <v>73019217.62774086</v>
      </c>
      <c r="S66" s="208">
        <f t="shared" si="17"/>
        <v>95590176.016243756</v>
      </c>
      <c r="T66" s="208">
        <f t="shared" si="17"/>
        <v>163497056.41727555</v>
      </c>
      <c r="U66" s="208">
        <f t="shared" si="17"/>
        <v>212587766.5131146</v>
      </c>
      <c r="V66" s="208">
        <f t="shared" si="17"/>
        <v>241903983.0486275</v>
      </c>
      <c r="W66" s="208">
        <f t="shared" si="17"/>
        <v>271346252.18993765</v>
      </c>
      <c r="X66" s="208">
        <f t="shared" si="17"/>
        <v>299700956.25994158</v>
      </c>
      <c r="Y66" s="208">
        <f t="shared" si="17"/>
        <v>326204503.83234441</v>
      </c>
      <c r="Z66" s="208">
        <f t="shared" si="17"/>
        <v>349916220.05967212</v>
      </c>
      <c r="AA66" s="208">
        <f t="shared" si="17"/>
        <v>370094294.94656974</v>
      </c>
      <c r="AB66" s="208">
        <f t="shared" si="17"/>
        <v>385582321.91129416</v>
      </c>
      <c r="AC66" s="208">
        <f t="shared" si="17"/>
        <v>396211180.22134501</v>
      </c>
      <c r="AD66" s="208">
        <f t="shared" si="17"/>
        <v>401470075.78074306</v>
      </c>
      <c r="AE66" s="208">
        <f t="shared" si="17"/>
        <v>401819241.06244242</v>
      </c>
      <c r="AF66" s="208">
        <f t="shared" si="17"/>
        <v>401726475.79459971</v>
      </c>
      <c r="AG66" s="208">
        <f t="shared" si="17"/>
        <v>401630152.04480708</v>
      </c>
      <c r="AH66" s="208">
        <f t="shared" si="17"/>
        <v>401528509.74175328</v>
      </c>
      <c r="AI66" s="208">
        <f t="shared" si="17"/>
        <v>401424314.48258233</v>
      </c>
      <c r="AJ66" s="208">
        <f t="shared" si="17"/>
        <v>401320686.75755179</v>
      </c>
      <c r="AK66" s="208">
        <f t="shared" si="17"/>
        <v>401216905.11961025</v>
      </c>
      <c r="AL66" s="208">
        <f t="shared" si="17"/>
        <v>401109783.22669798</v>
      </c>
      <c r="AM66" s="208">
        <f t="shared" si="17"/>
        <v>400994049.40437526</v>
      </c>
      <c r="AN66" s="208">
        <f t="shared" si="17"/>
        <v>400867770.04212552</v>
      </c>
      <c r="AO66" s="208">
        <f t="shared" si="17"/>
        <v>400736197.88566697</v>
      </c>
      <c r="AP66" s="208">
        <f t="shared" si="17"/>
        <v>400602467.70348972</v>
      </c>
      <c r="AQ66" s="208">
        <f t="shared" si="17"/>
        <v>400465025.58658522</v>
      </c>
      <c r="AR66" s="208">
        <f t="shared" si="17"/>
        <v>400322533.63282037</v>
      </c>
      <c r="AS66" s="208">
        <f t="shared" si="17"/>
        <v>400175342.88605428</v>
      </c>
      <c r="AT66" s="208">
        <f t="shared" si="17"/>
        <v>400024755.08648485</v>
      </c>
      <c r="AU66" s="208">
        <f t="shared" si="17"/>
        <v>399871258.04408675</v>
      </c>
      <c r="AV66" s="208">
        <f t="shared" si="17"/>
        <v>399714291.59365618</v>
      </c>
      <c r="AW66" s="208">
        <f t="shared" si="17"/>
        <v>399553318.81062323</v>
      </c>
      <c r="AX66" s="208">
        <f t="shared" si="17"/>
        <v>399388953.52750444</v>
      </c>
      <c r="AY66" s="208">
        <f t="shared" si="17"/>
        <v>399222414.01489431</v>
      </c>
      <c r="AZ66" s="208">
        <f t="shared" si="17"/>
        <v>399054211.97352743</v>
      </c>
      <c r="BA66" s="208">
        <f t="shared" si="17"/>
        <v>398883974.43148893</v>
      </c>
      <c r="BB66" s="208">
        <f t="shared" si="17"/>
        <v>398711257.80576146</v>
      </c>
      <c r="BC66" s="208">
        <f t="shared" si="17"/>
        <v>398536419.82575554</v>
      </c>
      <c r="BD66" s="208">
        <f t="shared" si="17"/>
        <v>398360226.36769325</v>
      </c>
      <c r="BE66" s="208">
        <f t="shared" si="17"/>
        <v>398182866.09983683</v>
      </c>
      <c r="BF66" s="208">
        <f t="shared" si="17"/>
        <v>398003847.47930235</v>
      </c>
      <c r="BG66" s="208">
        <f t="shared" si="17"/>
        <v>397868570.48979032</v>
      </c>
      <c r="BH66" s="208">
        <f t="shared" si="17"/>
        <v>397778022.69456118</v>
      </c>
      <c r="BI66" s="208">
        <f t="shared" si="17"/>
        <v>397687571.82600796</v>
      </c>
      <c r="BJ66" s="208">
        <f t="shared" si="17"/>
        <v>397597217.78109515</v>
      </c>
      <c r="BK66" s="208">
        <f t="shared" si="17"/>
        <v>397506960.45660281</v>
      </c>
    </row>
    <row r="67" spans="2:64">
      <c r="C67" s="254"/>
      <c r="N67" s="197" t="b">
        <f>ROUND(N63,0)=ROUND(SUM(N64:N66),0)</f>
        <v>1</v>
      </c>
      <c r="O67" s="197" t="b">
        <f t="shared" ref="O67:BK67" si="18">ROUND(O63,0)=ROUND(SUM(O64:O66),0)</f>
        <v>1</v>
      </c>
      <c r="P67" s="197" t="b">
        <f t="shared" si="18"/>
        <v>1</v>
      </c>
      <c r="Q67" s="197" t="b">
        <f t="shared" si="18"/>
        <v>1</v>
      </c>
      <c r="R67" s="197" t="b">
        <f t="shared" si="18"/>
        <v>1</v>
      </c>
      <c r="S67" s="197" t="b">
        <f t="shared" si="18"/>
        <v>1</v>
      </c>
      <c r="T67" s="197" t="b">
        <f t="shared" si="18"/>
        <v>1</v>
      </c>
      <c r="U67" s="197" t="b">
        <f t="shared" si="18"/>
        <v>1</v>
      </c>
      <c r="V67" s="197" t="b">
        <f t="shared" si="18"/>
        <v>1</v>
      </c>
      <c r="W67" s="197" t="b">
        <f t="shared" si="18"/>
        <v>1</v>
      </c>
      <c r="X67" s="197" t="b">
        <f t="shared" si="18"/>
        <v>1</v>
      </c>
      <c r="Y67" s="197" t="b">
        <f t="shared" si="18"/>
        <v>1</v>
      </c>
      <c r="Z67" s="197" t="b">
        <f t="shared" si="18"/>
        <v>1</v>
      </c>
      <c r="AA67" s="197" t="b">
        <f t="shared" si="18"/>
        <v>1</v>
      </c>
      <c r="AB67" s="197" t="b">
        <f t="shared" si="18"/>
        <v>1</v>
      </c>
      <c r="AC67" s="197" t="b">
        <f t="shared" si="18"/>
        <v>1</v>
      </c>
      <c r="AD67" s="197" t="b">
        <f t="shared" si="18"/>
        <v>1</v>
      </c>
      <c r="AE67" s="197" t="b">
        <f t="shared" si="18"/>
        <v>1</v>
      </c>
      <c r="AF67" s="197" t="b">
        <f t="shared" si="18"/>
        <v>1</v>
      </c>
      <c r="AG67" s="197" t="b">
        <f t="shared" si="18"/>
        <v>1</v>
      </c>
      <c r="AH67" s="197" t="b">
        <f t="shared" si="18"/>
        <v>1</v>
      </c>
      <c r="AI67" s="197" t="b">
        <f t="shared" si="18"/>
        <v>1</v>
      </c>
      <c r="AJ67" s="197" t="b">
        <f t="shared" si="18"/>
        <v>1</v>
      </c>
      <c r="AK67" s="197" t="b">
        <f t="shared" si="18"/>
        <v>1</v>
      </c>
      <c r="AL67" s="197" t="b">
        <f t="shared" si="18"/>
        <v>1</v>
      </c>
      <c r="AM67" s="197" t="b">
        <f t="shared" si="18"/>
        <v>1</v>
      </c>
      <c r="AN67" s="197" t="b">
        <f t="shared" si="18"/>
        <v>1</v>
      </c>
      <c r="AO67" s="197" t="b">
        <f t="shared" si="18"/>
        <v>1</v>
      </c>
      <c r="AP67" s="197" t="b">
        <f t="shared" si="18"/>
        <v>1</v>
      </c>
      <c r="AQ67" s="197" t="b">
        <f t="shared" si="18"/>
        <v>1</v>
      </c>
      <c r="AR67" s="197" t="b">
        <f t="shared" si="18"/>
        <v>1</v>
      </c>
      <c r="AS67" s="197" t="b">
        <f t="shared" si="18"/>
        <v>1</v>
      </c>
      <c r="AT67" s="197" t="b">
        <f t="shared" si="18"/>
        <v>1</v>
      </c>
      <c r="AU67" s="197" t="b">
        <f t="shared" si="18"/>
        <v>1</v>
      </c>
      <c r="AV67" s="197" t="b">
        <f t="shared" si="18"/>
        <v>1</v>
      </c>
      <c r="AW67" s="197" t="b">
        <f t="shared" si="18"/>
        <v>1</v>
      </c>
      <c r="AX67" s="197" t="b">
        <f t="shared" si="18"/>
        <v>1</v>
      </c>
      <c r="AY67" s="197" t="b">
        <f t="shared" si="18"/>
        <v>1</v>
      </c>
      <c r="AZ67" s="197" t="b">
        <f t="shared" si="18"/>
        <v>1</v>
      </c>
      <c r="BA67" s="197" t="b">
        <f t="shared" si="18"/>
        <v>1</v>
      </c>
      <c r="BB67" s="197" t="b">
        <f t="shared" si="18"/>
        <v>1</v>
      </c>
      <c r="BC67" s="197" t="b">
        <f t="shared" si="18"/>
        <v>1</v>
      </c>
      <c r="BD67" s="197" t="b">
        <f t="shared" si="18"/>
        <v>1</v>
      </c>
      <c r="BE67" s="197" t="b">
        <f t="shared" si="18"/>
        <v>1</v>
      </c>
      <c r="BF67" s="197" t="b">
        <f t="shared" si="18"/>
        <v>1</v>
      </c>
      <c r="BG67" s="197" t="b">
        <f t="shared" si="18"/>
        <v>1</v>
      </c>
      <c r="BH67" s="197" t="b">
        <f t="shared" si="18"/>
        <v>1</v>
      </c>
      <c r="BI67" s="197" t="b">
        <f t="shared" si="18"/>
        <v>1</v>
      </c>
      <c r="BJ67" s="197" t="b">
        <f t="shared" si="18"/>
        <v>1</v>
      </c>
      <c r="BK67" s="197" t="b">
        <f t="shared" si="18"/>
        <v>1</v>
      </c>
    </row>
    <row r="68" spans="2:64" ht="15.75">
      <c r="B68" s="17" t="s">
        <v>436</v>
      </c>
    </row>
    <row r="69" spans="2:64">
      <c r="F69" s="53" t="s">
        <v>418</v>
      </c>
      <c r="G69" s="53" t="s">
        <v>118</v>
      </c>
      <c r="N69" s="112">
        <f t="shared" ref="N69:BK69" si="19">N9*N48</f>
        <v>0</v>
      </c>
      <c r="O69" s="112">
        <f t="shared" si="19"/>
        <v>0</v>
      </c>
      <c r="P69" s="112">
        <f t="shared" si="19"/>
        <v>4065164.1</v>
      </c>
      <c r="Q69" s="112">
        <f t="shared" si="19"/>
        <v>9457528.7333333325</v>
      </c>
      <c r="R69" s="112">
        <f t="shared" si="19"/>
        <v>15849704.300000001</v>
      </c>
      <c r="S69" s="112">
        <f t="shared" si="19"/>
        <v>23274176.933333334</v>
      </c>
      <c r="T69" s="112">
        <f t="shared" si="19"/>
        <v>30988008.833333332</v>
      </c>
      <c r="U69" s="112">
        <f t="shared" si="19"/>
        <v>32300987.332357973</v>
      </c>
      <c r="V69" s="112">
        <f t="shared" si="19"/>
        <v>33798563.715406097</v>
      </c>
      <c r="W69" s="112">
        <f t="shared" si="19"/>
        <v>35180368.755752102</v>
      </c>
      <c r="X69" s="112">
        <f t="shared" si="19"/>
        <v>36457945.029521346</v>
      </c>
      <c r="Y69" s="112">
        <f t="shared" si="19"/>
        <v>37641891.732143983</v>
      </c>
      <c r="Z69" s="112">
        <f t="shared" si="19"/>
        <v>38741456.583939709</v>
      </c>
      <c r="AA69" s="112">
        <f t="shared" si="19"/>
        <v>39764527.576163247</v>
      </c>
      <c r="AB69" s="112">
        <f t="shared" si="19"/>
        <v>40718117.865716554</v>
      </c>
      <c r="AC69" s="112">
        <f t="shared" si="19"/>
        <v>41608593.056333154</v>
      </c>
      <c r="AD69" s="112">
        <f t="shared" si="19"/>
        <v>42441425.978931263</v>
      </c>
      <c r="AE69" s="112">
        <f t="shared" si="19"/>
        <v>42954176.726668574</v>
      </c>
      <c r="AF69" s="112">
        <f t="shared" si="19"/>
        <v>43169879.134641536</v>
      </c>
      <c r="AG69" s="112">
        <f t="shared" si="19"/>
        <v>43376184.425738417</v>
      </c>
      <c r="AH69" s="112">
        <f t="shared" si="19"/>
        <v>43572609.830491036</v>
      </c>
      <c r="AI69" s="112">
        <f t="shared" si="19"/>
        <v>43758776.016919941</v>
      </c>
      <c r="AJ69" s="112">
        <f t="shared" si="19"/>
        <v>43934291.262574539</v>
      </c>
      <c r="AK69" s="112">
        <f t="shared" si="19"/>
        <v>44098730.436622776</v>
      </c>
      <c r="AL69" s="112">
        <f t="shared" si="19"/>
        <v>44251656.660230331</v>
      </c>
      <c r="AM69" s="112">
        <f t="shared" si="19"/>
        <v>44392664.443756446</v>
      </c>
      <c r="AN69" s="112">
        <f t="shared" si="19"/>
        <v>44521487.162618428</v>
      </c>
      <c r="AO69" s="112">
        <f t="shared" si="19"/>
        <v>44638062.772679292</v>
      </c>
      <c r="AP69" s="112">
        <f t="shared" si="19"/>
        <v>44742420.64394471</v>
      </c>
      <c r="AQ69" s="112">
        <f t="shared" si="19"/>
        <v>44834499.466527835</v>
      </c>
      <c r="AR69" s="112">
        <f t="shared" si="19"/>
        <v>44914137.062928654</v>
      </c>
      <c r="AS69" s="112">
        <f t="shared" si="19"/>
        <v>44981283.504137494</v>
      </c>
      <c r="AT69" s="112">
        <f t="shared" si="19"/>
        <v>45036157.596696593</v>
      </c>
      <c r="AU69" s="112">
        <f t="shared" si="19"/>
        <v>45079108.568329617</v>
      </c>
      <c r="AV69" s="112">
        <f t="shared" si="19"/>
        <v>45110376.518832892</v>
      </c>
      <c r="AW69" s="112">
        <f t="shared" si="19"/>
        <v>45130045.978753962</v>
      </c>
      <c r="AX69" s="112">
        <f t="shared" si="19"/>
        <v>45138214.970486775</v>
      </c>
      <c r="AY69" s="112">
        <f t="shared" si="19"/>
        <v>45135138.370611764</v>
      </c>
      <c r="AZ69" s="112">
        <f t="shared" si="19"/>
        <v>45121155.769819453</v>
      </c>
      <c r="BA69" s="112">
        <f t="shared" si="19"/>
        <v>45096538.014630884</v>
      </c>
      <c r="BB69" s="112">
        <f t="shared" si="19"/>
        <v>45061440.94963862</v>
      </c>
      <c r="BC69" s="112">
        <f t="shared" si="19"/>
        <v>45015981.595959008</v>
      </c>
      <c r="BD69" s="112">
        <f t="shared" si="19"/>
        <v>44960319.928341642</v>
      </c>
      <c r="BE69" s="112">
        <f t="shared" si="19"/>
        <v>44894645.842229463</v>
      </c>
      <c r="BF69" s="112">
        <f t="shared" si="19"/>
        <v>44819124.084997989</v>
      </c>
      <c r="BG69" s="112">
        <f t="shared" si="19"/>
        <v>44757601.265624464</v>
      </c>
      <c r="BH69" s="112">
        <f t="shared" si="19"/>
        <v>44714986.22695455</v>
      </c>
      <c r="BI69" s="112">
        <f t="shared" si="19"/>
        <v>44672411.763325952</v>
      </c>
      <c r="BJ69" s="112">
        <f t="shared" si="19"/>
        <v>44629877.83610598</v>
      </c>
      <c r="BK69" s="112">
        <f t="shared" si="19"/>
        <v>44587384.406698719</v>
      </c>
      <c r="BL69" s="115" t="s">
        <v>135</v>
      </c>
    </row>
    <row r="70" spans="2:64">
      <c r="C70" s="57" t="s">
        <v>459</v>
      </c>
      <c r="N70" s="59">
        <f>Mercado!Q53</f>
        <v>0</v>
      </c>
      <c r="O70" s="59">
        <f>Mercado!R53</f>
        <v>0</v>
      </c>
      <c r="P70" s="59">
        <f>Mercado!S53</f>
        <v>0.41172524229388291</v>
      </c>
      <c r="Q70" s="59">
        <f>Mercado!T53</f>
        <v>0.51032811604747397</v>
      </c>
      <c r="R70" s="59">
        <f>Mercado!U53</f>
        <v>0.59065947020105747</v>
      </c>
      <c r="S70" s="59">
        <f>Mercado!V53</f>
        <v>0.68023877531786259</v>
      </c>
      <c r="T70" s="59">
        <f>Mercado!W53</f>
        <v>0.76600328010993879</v>
      </c>
      <c r="U70" s="59">
        <f>Mercado!X53</f>
        <v>0.82781974481481091</v>
      </c>
      <c r="V70" s="59">
        <f>Mercado!Y53</f>
        <v>0.8774889295036995</v>
      </c>
      <c r="W70" s="59">
        <f>Mercado!Z53</f>
        <v>0.92136337597888451</v>
      </c>
      <c r="X70" s="59">
        <f>Mercado!AA53</f>
        <v>0.95821791101803988</v>
      </c>
      <c r="Y70" s="59">
        <f>Mercado!AB53</f>
        <v>0.95821791101803988</v>
      </c>
      <c r="Z70" s="59">
        <f>Mercado!AC53</f>
        <v>0.95821791101803988</v>
      </c>
      <c r="AA70" s="59">
        <f>Mercado!AD53</f>
        <v>0.95821791101803988</v>
      </c>
      <c r="AB70" s="59">
        <f>Mercado!AE53</f>
        <v>0.95821791101803988</v>
      </c>
      <c r="AC70" s="59">
        <f>Mercado!AF53</f>
        <v>0.95821791101803988</v>
      </c>
      <c r="AD70" s="59">
        <f>Mercado!AG53</f>
        <v>0.95821791101803988</v>
      </c>
      <c r="AE70" s="59">
        <f>Mercado!AH53</f>
        <v>0.95821791101803988</v>
      </c>
      <c r="AF70" s="59">
        <f>Mercado!AI53</f>
        <v>0.95821791101803988</v>
      </c>
      <c r="AG70" s="59">
        <f>Mercado!AJ53</f>
        <v>0.95821791101803988</v>
      </c>
      <c r="AH70" s="59">
        <f>Mercado!AK53</f>
        <v>0.95821791101803988</v>
      </c>
      <c r="AI70" s="59">
        <f>Mercado!AL53</f>
        <v>0.95821791101803988</v>
      </c>
      <c r="AJ70" s="59">
        <f>Mercado!AM53</f>
        <v>0.95821791101803988</v>
      </c>
      <c r="AK70" s="59">
        <f>Mercado!AN53</f>
        <v>0.95821791101803988</v>
      </c>
      <c r="AL70" s="59">
        <f>Mercado!AO53</f>
        <v>0.95821791101803988</v>
      </c>
      <c r="AM70" s="59">
        <f>Mercado!AP53</f>
        <v>0.95821791101803988</v>
      </c>
      <c r="AN70" s="59">
        <f>Mercado!AQ53</f>
        <v>0.95821791101803988</v>
      </c>
      <c r="AO70" s="59">
        <f>Mercado!AR53</f>
        <v>0.95821791101803988</v>
      </c>
      <c r="AP70" s="59">
        <f>Mercado!AS53</f>
        <v>0.95821791101803988</v>
      </c>
      <c r="AQ70" s="59">
        <f>Mercado!AT53</f>
        <v>0.95821791101803988</v>
      </c>
      <c r="AR70" s="59">
        <f>Mercado!AU53</f>
        <v>0.95821791101803988</v>
      </c>
      <c r="AS70" s="59">
        <f>Mercado!AV53</f>
        <v>0.95821791101803988</v>
      </c>
      <c r="AT70" s="59">
        <f>Mercado!AW53</f>
        <v>0.95821791101803988</v>
      </c>
      <c r="AU70" s="59">
        <f>Mercado!AX53</f>
        <v>0.95821791101803988</v>
      </c>
      <c r="AV70" s="59">
        <f>Mercado!AY53</f>
        <v>0.95821791101803988</v>
      </c>
      <c r="AW70" s="59">
        <f>Mercado!AZ53</f>
        <v>0.95821791101803988</v>
      </c>
      <c r="AX70" s="59">
        <f>Mercado!BA53</f>
        <v>0.95821791101803988</v>
      </c>
      <c r="AY70" s="59">
        <f>Mercado!BB53</f>
        <v>0.95821791101803988</v>
      </c>
      <c r="AZ70" s="59">
        <f>Mercado!BC53</f>
        <v>0.95821791101803988</v>
      </c>
      <c r="BA70" s="59">
        <f>Mercado!BD53</f>
        <v>0.95821791101803988</v>
      </c>
      <c r="BB70" s="59">
        <f>Mercado!BE53</f>
        <v>0.95821791101803988</v>
      </c>
      <c r="BC70" s="59">
        <f>Mercado!BF53</f>
        <v>0.95821791101803988</v>
      </c>
      <c r="BD70" s="59">
        <f>Mercado!BG53</f>
        <v>0.95821791101803988</v>
      </c>
      <c r="BE70" s="59">
        <f>Mercado!BH53</f>
        <v>0.95821791101803988</v>
      </c>
      <c r="BF70" s="59">
        <f>Mercado!BI53</f>
        <v>0.95821791101803988</v>
      </c>
      <c r="BG70" s="59">
        <f>Mercado!BJ53</f>
        <v>0.95821791101803988</v>
      </c>
      <c r="BH70" s="59">
        <f>Mercado!BK53</f>
        <v>0.95821791101803988</v>
      </c>
      <c r="BI70" s="59">
        <f>Mercado!BL53</f>
        <v>0.95821791101803988</v>
      </c>
      <c r="BJ70" s="59">
        <f>Mercado!BM53</f>
        <v>0.95821791101803988</v>
      </c>
      <c r="BK70" s="59">
        <f>Mercado!BN53</f>
        <v>0.95821791101803988</v>
      </c>
      <c r="BL70" s="19"/>
    </row>
    <row r="72" spans="2:64" ht="15.75">
      <c r="B72" s="17" t="s">
        <v>437</v>
      </c>
    </row>
    <row r="74" spans="2:64">
      <c r="C74" s="51" t="str">
        <f t="array" ref="C74:C103">Mobile.Retail.Services</f>
        <v>Llamadas on-net</v>
      </c>
      <c r="G74" s="51" t="str">
        <f t="array" ref="G74:G103">Mobile.Retail.Services.Units</f>
        <v>minutos</v>
      </c>
      <c r="N74" s="111">
        <f>N54</f>
        <v>0</v>
      </c>
      <c r="O74" s="111">
        <f t="shared" ref="O74:BK74" si="20">O54</f>
        <v>0</v>
      </c>
      <c r="P74" s="111">
        <f t="shared" si="20"/>
        <v>2086420085.1215758</v>
      </c>
      <c r="Q74" s="111">
        <f t="shared" si="20"/>
        <v>6936524717.6645317</v>
      </c>
      <c r="R74" s="111">
        <f t="shared" si="20"/>
        <v>13234603187.167061</v>
      </c>
      <c r="S74" s="111">
        <f t="shared" si="20"/>
        <v>18998208838.115021</v>
      </c>
      <c r="T74" s="111">
        <f t="shared" si="20"/>
        <v>27157176951.936802</v>
      </c>
      <c r="U74" s="111">
        <f t="shared" si="20"/>
        <v>31138625161.997238</v>
      </c>
      <c r="V74" s="111">
        <f t="shared" si="20"/>
        <v>35514718709.172058</v>
      </c>
      <c r="W74" s="111">
        <f t="shared" si="20"/>
        <v>39739187714.851532</v>
      </c>
      <c r="X74" s="111">
        <f t="shared" si="20"/>
        <v>43447345123.220093</v>
      </c>
      <c r="Y74" s="111">
        <f t="shared" si="20"/>
        <v>46876889839.689415</v>
      </c>
      <c r="Z74" s="111">
        <f t="shared" si="20"/>
        <v>49934837776.693176</v>
      </c>
      <c r="AA74" s="111">
        <f t="shared" si="20"/>
        <v>52791104701.103867</v>
      </c>
      <c r="AB74" s="111">
        <f t="shared" si="20"/>
        <v>55138226092.364433</v>
      </c>
      <c r="AC74" s="111">
        <f t="shared" si="20"/>
        <v>57470939577.049789</v>
      </c>
      <c r="AD74" s="111">
        <f t="shared" si="20"/>
        <v>59793696873.878952</v>
      </c>
      <c r="AE74" s="111">
        <f t="shared" si="20"/>
        <v>60516086899.069901</v>
      </c>
      <c r="AF74" s="111">
        <f t="shared" si="20"/>
        <v>60819979713.691727</v>
      </c>
      <c r="AG74" s="111">
        <f t="shared" si="20"/>
        <v>61110633379.415573</v>
      </c>
      <c r="AH74" s="111">
        <f t="shared" si="20"/>
        <v>61387367745.408318</v>
      </c>
      <c r="AI74" s="111">
        <f t="shared" si="20"/>
        <v>61649648388.971565</v>
      </c>
      <c r="AJ74" s="111">
        <f t="shared" si="20"/>
        <v>61896923431.06427</v>
      </c>
      <c r="AK74" s="111">
        <f t="shared" si="20"/>
        <v>62128593925.17334</v>
      </c>
      <c r="AL74" s="111">
        <f t="shared" si="20"/>
        <v>62344044373.586548</v>
      </c>
      <c r="AM74" s="111">
        <f t="shared" si="20"/>
        <v>62542703501.326607</v>
      </c>
      <c r="AN74" s="111">
        <f t="shared" si="20"/>
        <v>62724195673.760323</v>
      </c>
      <c r="AO74" s="111">
        <f t="shared" si="20"/>
        <v>62888433479.868149</v>
      </c>
      <c r="AP74" s="111">
        <f t="shared" si="20"/>
        <v>63035458297.647484</v>
      </c>
      <c r="AQ74" s="111">
        <f t="shared" si="20"/>
        <v>63165183750.528641</v>
      </c>
      <c r="AR74" s="111">
        <f t="shared" si="20"/>
        <v>63277381354.381996</v>
      </c>
      <c r="AS74" s="111">
        <f t="shared" si="20"/>
        <v>63371980766.611771</v>
      </c>
      <c r="AT74" s="111">
        <f t="shared" si="20"/>
        <v>63449290253.299072</v>
      </c>
      <c r="AU74" s="111">
        <f t="shared" si="20"/>
        <v>63509801824.694862</v>
      </c>
      <c r="AV74" s="111">
        <f t="shared" si="20"/>
        <v>63553853745.928345</v>
      </c>
      <c r="AW74" s="111">
        <f t="shared" si="20"/>
        <v>63581565108.048393</v>
      </c>
      <c r="AX74" s="111">
        <f t="shared" si="20"/>
        <v>63593074010.121544</v>
      </c>
      <c r="AY74" s="111">
        <f t="shared" si="20"/>
        <v>63588739535.581978</v>
      </c>
      <c r="AZ74" s="111">
        <f t="shared" si="20"/>
        <v>63569040117.525238</v>
      </c>
      <c r="BA74" s="111">
        <f t="shared" si="20"/>
        <v>63534357338.6716</v>
      </c>
      <c r="BB74" s="111">
        <f t="shared" si="20"/>
        <v>63484910761.02002</v>
      </c>
      <c r="BC74" s="111">
        <f t="shared" si="20"/>
        <v>63420865250.029152</v>
      </c>
      <c r="BD74" s="111">
        <f t="shared" si="20"/>
        <v>63342446186.478874</v>
      </c>
      <c r="BE74" s="111">
        <f t="shared" si="20"/>
        <v>63249921104.983955</v>
      </c>
      <c r="BF74" s="111">
        <f t="shared" si="20"/>
        <v>63143522110.248878</v>
      </c>
      <c r="BG74" s="111">
        <f t="shared" si="20"/>
        <v>63056845550.081619</v>
      </c>
      <c r="BH74" s="111">
        <f t="shared" si="20"/>
        <v>62996807258.584007</v>
      </c>
      <c r="BI74" s="111">
        <f t="shared" si="20"/>
        <v>62936826131.323097</v>
      </c>
      <c r="BJ74" s="111">
        <f t="shared" si="20"/>
        <v>62876902113.871178</v>
      </c>
      <c r="BK74" s="111">
        <f t="shared" si="20"/>
        <v>62817035151.852249</v>
      </c>
    </row>
    <row r="75" spans="2:64">
      <c r="C75" s="51" t="str">
        <v>Llamadas a redes fijas</v>
      </c>
      <c r="G75" s="51" t="str">
        <v>minutos</v>
      </c>
      <c r="N75" s="111">
        <f t="shared" ref="N75:BK75" si="21">N55</f>
        <v>0</v>
      </c>
      <c r="O75" s="111">
        <f t="shared" si="21"/>
        <v>0</v>
      </c>
      <c r="P75" s="111">
        <f t="shared" si="21"/>
        <v>679329308.1646961</v>
      </c>
      <c r="Q75" s="111">
        <f t="shared" si="21"/>
        <v>1294280561.2456162</v>
      </c>
      <c r="R75" s="111">
        <f t="shared" si="21"/>
        <v>1869223649.3338528</v>
      </c>
      <c r="S75" s="111">
        <f t="shared" si="21"/>
        <v>1506821735.6236351</v>
      </c>
      <c r="T75" s="111">
        <f t="shared" si="21"/>
        <v>2047280260.6076136</v>
      </c>
      <c r="U75" s="111">
        <f t="shared" si="21"/>
        <v>2347427081.593987</v>
      </c>
      <c r="V75" s="111">
        <f t="shared" si="21"/>
        <v>2677324771.3855038</v>
      </c>
      <c r="W75" s="111">
        <f t="shared" si="21"/>
        <v>2995792041.462316</v>
      </c>
      <c r="X75" s="111">
        <f t="shared" si="21"/>
        <v>3275336468.293376</v>
      </c>
      <c r="Y75" s="111">
        <f t="shared" si="21"/>
        <v>3533877303.127758</v>
      </c>
      <c r="Z75" s="111">
        <f t="shared" si="21"/>
        <v>3764404815.6329594</v>
      </c>
      <c r="AA75" s="111">
        <f t="shared" si="21"/>
        <v>3979728334.1165466</v>
      </c>
      <c r="AB75" s="111">
        <f t="shared" si="21"/>
        <v>4156669232.7262211</v>
      </c>
      <c r="AC75" s="111">
        <f t="shared" si="21"/>
        <v>4332523971.946784</v>
      </c>
      <c r="AD75" s="111">
        <f t="shared" si="21"/>
        <v>4507628150.5731821</v>
      </c>
      <c r="AE75" s="111">
        <f t="shared" si="21"/>
        <v>4562086492.8983335</v>
      </c>
      <c r="AF75" s="111">
        <f t="shared" si="21"/>
        <v>4584995860.9013786</v>
      </c>
      <c r="AG75" s="111">
        <f t="shared" si="21"/>
        <v>4606907177.8826246</v>
      </c>
      <c r="AH75" s="111">
        <f t="shared" si="21"/>
        <v>4627769169.7579727</v>
      </c>
      <c r="AI75" s="111">
        <f t="shared" si="21"/>
        <v>4647541548.354497</v>
      </c>
      <c r="AJ75" s="111">
        <f t="shared" si="21"/>
        <v>4666182709.5294342</v>
      </c>
      <c r="AK75" s="111">
        <f t="shared" si="21"/>
        <v>4683647500.8954182</v>
      </c>
      <c r="AL75" s="111">
        <f t="shared" si="21"/>
        <v>4699889522.3307123</v>
      </c>
      <c r="AM75" s="111">
        <f t="shared" si="21"/>
        <v>4714865707.5038452</v>
      </c>
      <c r="AN75" s="111">
        <f t="shared" si="21"/>
        <v>4728547738.6934624</v>
      </c>
      <c r="AO75" s="111">
        <f t="shared" si="21"/>
        <v>4740929026.3024473</v>
      </c>
      <c r="AP75" s="111">
        <f t="shared" si="21"/>
        <v>4752012689.6667137</v>
      </c>
      <c r="AQ75" s="111">
        <f t="shared" si="21"/>
        <v>4761792217.1725368</v>
      </c>
      <c r="AR75" s="111">
        <f t="shared" si="21"/>
        <v>4770250384.2369175</v>
      </c>
      <c r="AS75" s="111">
        <f t="shared" si="21"/>
        <v>4777381887.9887943</v>
      </c>
      <c r="AT75" s="111">
        <f t="shared" si="21"/>
        <v>4783209967.4807358</v>
      </c>
      <c r="AU75" s="111">
        <f t="shared" si="21"/>
        <v>4787771713.5663548</v>
      </c>
      <c r="AV75" s="111">
        <f t="shared" si="21"/>
        <v>4791092626.8167553</v>
      </c>
      <c r="AW75" s="111">
        <f t="shared" si="21"/>
        <v>4793181685.0706129</v>
      </c>
      <c r="AX75" s="111">
        <f t="shared" si="21"/>
        <v>4794049299.1115475</v>
      </c>
      <c r="AY75" s="111">
        <f t="shared" si="21"/>
        <v>4793722538.9265451</v>
      </c>
      <c r="AZ75" s="111">
        <f t="shared" si="21"/>
        <v>4792237471.8371191</v>
      </c>
      <c r="BA75" s="111">
        <f t="shared" si="21"/>
        <v>4789622863.969161</v>
      </c>
      <c r="BB75" s="111">
        <f t="shared" si="21"/>
        <v>4785895267.2988653</v>
      </c>
      <c r="BC75" s="111">
        <f t="shared" si="21"/>
        <v>4781067110.4302702</v>
      </c>
      <c r="BD75" s="111">
        <f t="shared" si="21"/>
        <v>4775155383.9961872</v>
      </c>
      <c r="BE75" s="111">
        <f t="shared" si="21"/>
        <v>4768180256.4528894</v>
      </c>
      <c r="BF75" s="111">
        <f t="shared" si="21"/>
        <v>4760159225.3252754</v>
      </c>
      <c r="BG75" s="111">
        <f t="shared" si="21"/>
        <v>4753624996.4176884</v>
      </c>
      <c r="BH75" s="111">
        <f t="shared" si="21"/>
        <v>4749098929.1728792</v>
      </c>
      <c r="BI75" s="111">
        <f t="shared" si="21"/>
        <v>4744577171.3308325</v>
      </c>
      <c r="BJ75" s="111">
        <f t="shared" si="21"/>
        <v>4740059718.7884445</v>
      </c>
      <c r="BK75" s="111">
        <f t="shared" si="21"/>
        <v>4735546567.4465046</v>
      </c>
    </row>
    <row r="76" spans="2:64">
      <c r="C76" s="51" t="str">
        <v>Llamadas a otras redes móviles</v>
      </c>
      <c r="G76" s="51" t="str">
        <v>minutos</v>
      </c>
      <c r="N76" s="111">
        <f t="shared" ref="N76:BK76" si="22">N56</f>
        <v>0</v>
      </c>
      <c r="O76" s="111">
        <f t="shared" si="22"/>
        <v>0</v>
      </c>
      <c r="P76" s="111">
        <f t="shared" si="22"/>
        <v>75481034.240521774</v>
      </c>
      <c r="Q76" s="111">
        <f t="shared" si="22"/>
        <v>228402451.98452049</v>
      </c>
      <c r="R76" s="111">
        <f t="shared" si="22"/>
        <v>467305912.33346319</v>
      </c>
      <c r="S76" s="111">
        <f t="shared" si="22"/>
        <v>1506821735.6236351</v>
      </c>
      <c r="T76" s="111">
        <f t="shared" si="22"/>
        <v>2047280260.6076136</v>
      </c>
      <c r="U76" s="111">
        <f t="shared" si="22"/>
        <v>2347427081.593987</v>
      </c>
      <c r="V76" s="111">
        <f t="shared" si="22"/>
        <v>2677324771.3855038</v>
      </c>
      <c r="W76" s="111">
        <f t="shared" si="22"/>
        <v>2995792041.462316</v>
      </c>
      <c r="X76" s="111">
        <f t="shared" si="22"/>
        <v>3275336468.293376</v>
      </c>
      <c r="Y76" s="111">
        <f t="shared" si="22"/>
        <v>3533877303.127758</v>
      </c>
      <c r="Z76" s="111">
        <f t="shared" si="22"/>
        <v>3764404815.6329594</v>
      </c>
      <c r="AA76" s="111">
        <f t="shared" si="22"/>
        <v>3979728334.1165466</v>
      </c>
      <c r="AB76" s="111">
        <f t="shared" si="22"/>
        <v>4156669232.7262211</v>
      </c>
      <c r="AC76" s="111">
        <f t="shared" si="22"/>
        <v>4332523971.946784</v>
      </c>
      <c r="AD76" s="111">
        <f t="shared" si="22"/>
        <v>4507628150.5731821</v>
      </c>
      <c r="AE76" s="111">
        <f t="shared" si="22"/>
        <v>4562086492.8983335</v>
      </c>
      <c r="AF76" s="111">
        <f t="shared" si="22"/>
        <v>4584995860.9013786</v>
      </c>
      <c r="AG76" s="111">
        <f t="shared" si="22"/>
        <v>4606907177.8826246</v>
      </c>
      <c r="AH76" s="111">
        <f t="shared" si="22"/>
        <v>4627769169.7579727</v>
      </c>
      <c r="AI76" s="111">
        <f t="shared" si="22"/>
        <v>4647541548.354497</v>
      </c>
      <c r="AJ76" s="111">
        <f t="shared" si="22"/>
        <v>4666182709.5294342</v>
      </c>
      <c r="AK76" s="111">
        <f t="shared" si="22"/>
        <v>4683647500.8954182</v>
      </c>
      <c r="AL76" s="111">
        <f t="shared" si="22"/>
        <v>4699889522.3307123</v>
      </c>
      <c r="AM76" s="111">
        <f t="shared" si="22"/>
        <v>4714865707.5038452</v>
      </c>
      <c r="AN76" s="111">
        <f t="shared" si="22"/>
        <v>4728547738.6934624</v>
      </c>
      <c r="AO76" s="111">
        <f t="shared" si="22"/>
        <v>4740929026.3024473</v>
      </c>
      <c r="AP76" s="111">
        <f t="shared" si="22"/>
        <v>4752012689.6667137</v>
      </c>
      <c r="AQ76" s="111">
        <f t="shared" si="22"/>
        <v>4761792217.1725368</v>
      </c>
      <c r="AR76" s="111">
        <f t="shared" si="22"/>
        <v>4770250384.2369175</v>
      </c>
      <c r="AS76" s="111">
        <f t="shared" si="22"/>
        <v>4777381887.9887943</v>
      </c>
      <c r="AT76" s="111">
        <f t="shared" si="22"/>
        <v>4783209967.4807358</v>
      </c>
      <c r="AU76" s="111">
        <f t="shared" si="22"/>
        <v>4787771713.5663548</v>
      </c>
      <c r="AV76" s="111">
        <f t="shared" si="22"/>
        <v>4791092626.8167553</v>
      </c>
      <c r="AW76" s="111">
        <f t="shared" si="22"/>
        <v>4793181685.0706129</v>
      </c>
      <c r="AX76" s="111">
        <f t="shared" si="22"/>
        <v>4794049299.1115475</v>
      </c>
      <c r="AY76" s="111">
        <f t="shared" si="22"/>
        <v>4793722538.9265451</v>
      </c>
      <c r="AZ76" s="111">
        <f t="shared" si="22"/>
        <v>4792237471.8371191</v>
      </c>
      <c r="BA76" s="111">
        <f t="shared" si="22"/>
        <v>4789622863.969161</v>
      </c>
      <c r="BB76" s="111">
        <f t="shared" si="22"/>
        <v>4785895267.2988653</v>
      </c>
      <c r="BC76" s="111">
        <f t="shared" si="22"/>
        <v>4781067110.4302702</v>
      </c>
      <c r="BD76" s="111">
        <f t="shared" si="22"/>
        <v>4775155383.9961872</v>
      </c>
      <c r="BE76" s="111">
        <f t="shared" si="22"/>
        <v>4768180256.4528894</v>
      </c>
      <c r="BF76" s="111">
        <f t="shared" si="22"/>
        <v>4760159225.3252754</v>
      </c>
      <c r="BG76" s="111">
        <f t="shared" si="22"/>
        <v>4753624996.4176884</v>
      </c>
      <c r="BH76" s="111">
        <f t="shared" si="22"/>
        <v>4749098929.1728792</v>
      </c>
      <c r="BI76" s="111">
        <f t="shared" si="22"/>
        <v>4744577171.3308325</v>
      </c>
      <c r="BJ76" s="111">
        <f t="shared" si="22"/>
        <v>4740059718.7884445</v>
      </c>
      <c r="BK76" s="111">
        <f t="shared" si="22"/>
        <v>4735546567.4465046</v>
      </c>
    </row>
    <row r="77" spans="2:64">
      <c r="C77" s="51" t="str">
        <v>Llamadas a internacional</v>
      </c>
      <c r="G77" s="51" t="str">
        <v>minutos</v>
      </c>
      <c r="N77" s="111">
        <f t="shared" ref="N77:BK77" si="23">N57</f>
        <v>0</v>
      </c>
      <c r="O77" s="111">
        <f t="shared" si="23"/>
        <v>0</v>
      </c>
      <c r="P77" s="111">
        <f t="shared" si="23"/>
        <v>23344649.765109837</v>
      </c>
      <c r="Q77" s="111">
        <f t="shared" si="23"/>
        <v>47093289.068973295</v>
      </c>
      <c r="R77" s="111">
        <f t="shared" si="23"/>
        <v>72263800.876308724</v>
      </c>
      <c r="S77" s="111">
        <f t="shared" si="23"/>
        <v>93205468.182905257</v>
      </c>
      <c r="T77" s="111">
        <f t="shared" si="23"/>
        <v>126635892.40871833</v>
      </c>
      <c r="U77" s="111">
        <f t="shared" si="23"/>
        <v>145201675.15014353</v>
      </c>
      <c r="V77" s="111">
        <f t="shared" si="23"/>
        <v>165607717.81766003</v>
      </c>
      <c r="W77" s="111">
        <f t="shared" si="23"/>
        <v>185306724.21416384</v>
      </c>
      <c r="X77" s="111">
        <f t="shared" si="23"/>
        <v>202598132.05938402</v>
      </c>
      <c r="Y77" s="111">
        <f t="shared" si="23"/>
        <v>218590348.6470778</v>
      </c>
      <c r="Z77" s="111">
        <f t="shared" si="23"/>
        <v>232849782.41028616</v>
      </c>
      <c r="AA77" s="111">
        <f t="shared" si="23"/>
        <v>246168762.93504414</v>
      </c>
      <c r="AB77" s="111">
        <f t="shared" si="23"/>
        <v>257113560.78718892</v>
      </c>
      <c r="AC77" s="111">
        <f t="shared" si="23"/>
        <v>267991173.52248147</v>
      </c>
      <c r="AD77" s="111">
        <f t="shared" si="23"/>
        <v>278822359.82926893</v>
      </c>
      <c r="AE77" s="111">
        <f t="shared" si="23"/>
        <v>282190917.0864948</v>
      </c>
      <c r="AF77" s="111">
        <f t="shared" si="23"/>
        <v>283607991.39596164</v>
      </c>
      <c r="AG77" s="111">
        <f t="shared" si="23"/>
        <v>284963330.59067786</v>
      </c>
      <c r="AH77" s="111">
        <f t="shared" si="23"/>
        <v>286253763.07781279</v>
      </c>
      <c r="AI77" s="111">
        <f t="shared" si="23"/>
        <v>287476796.80543286</v>
      </c>
      <c r="AJ77" s="111">
        <f t="shared" si="23"/>
        <v>288629858.32140833</v>
      </c>
      <c r="AK77" s="111">
        <f t="shared" si="23"/>
        <v>289710154.69456196</v>
      </c>
      <c r="AL77" s="111">
        <f t="shared" si="23"/>
        <v>290714815.81427085</v>
      </c>
      <c r="AM77" s="111">
        <f t="shared" si="23"/>
        <v>291641177.78374296</v>
      </c>
      <c r="AN77" s="111">
        <f t="shared" si="23"/>
        <v>292487488.99134815</v>
      </c>
      <c r="AO77" s="111">
        <f t="shared" si="23"/>
        <v>293253341.83314109</v>
      </c>
      <c r="AP77" s="111">
        <f t="shared" si="23"/>
        <v>293938929.25773489</v>
      </c>
      <c r="AQ77" s="111">
        <f t="shared" si="23"/>
        <v>294543848.48489916</v>
      </c>
      <c r="AR77" s="111">
        <f t="shared" si="23"/>
        <v>295067034.07651043</v>
      </c>
      <c r="AS77" s="111">
        <f t="shared" si="23"/>
        <v>295508158.01992542</v>
      </c>
      <c r="AT77" s="111">
        <f t="shared" si="23"/>
        <v>295868657.78231359</v>
      </c>
      <c r="AU77" s="111">
        <f t="shared" si="23"/>
        <v>296150827.64327967</v>
      </c>
      <c r="AV77" s="111">
        <f t="shared" si="23"/>
        <v>296356244.95773745</v>
      </c>
      <c r="AW77" s="111">
        <f t="shared" si="23"/>
        <v>296485465.05591422</v>
      </c>
      <c r="AX77" s="111">
        <f t="shared" si="23"/>
        <v>296539131.90380704</v>
      </c>
      <c r="AY77" s="111">
        <f t="shared" si="23"/>
        <v>296518919.93360066</v>
      </c>
      <c r="AZ77" s="111">
        <f t="shared" si="23"/>
        <v>296427060.11363626</v>
      </c>
      <c r="BA77" s="111">
        <f t="shared" si="23"/>
        <v>296265331.79190683</v>
      </c>
      <c r="BB77" s="111">
        <f t="shared" si="23"/>
        <v>296034758.80199164</v>
      </c>
      <c r="BC77" s="111">
        <f t="shared" si="23"/>
        <v>295736109.92352188</v>
      </c>
      <c r="BD77" s="111">
        <f t="shared" si="23"/>
        <v>295370436.12347555</v>
      </c>
      <c r="BE77" s="111">
        <f t="shared" si="23"/>
        <v>294938984.93523037</v>
      </c>
      <c r="BF77" s="111">
        <f t="shared" si="23"/>
        <v>294442838.67991394</v>
      </c>
      <c r="BG77" s="111">
        <f t="shared" si="23"/>
        <v>294038659.57222819</v>
      </c>
      <c r="BH77" s="111">
        <f t="shared" si="23"/>
        <v>293758696.64986879</v>
      </c>
      <c r="BI77" s="111">
        <f t="shared" si="23"/>
        <v>293479000.28850514</v>
      </c>
      <c r="BJ77" s="111">
        <f t="shared" si="23"/>
        <v>293199570.23433673</v>
      </c>
      <c r="BK77" s="111">
        <f t="shared" si="23"/>
        <v>292920406.23380446</v>
      </c>
    </row>
    <row r="78" spans="2:64">
      <c r="C78" s="51" t="str">
        <v>Llamadas entrantes de fijos</v>
      </c>
      <c r="G78" s="51" t="str">
        <v>minutos</v>
      </c>
      <c r="N78" s="111">
        <f>N64</f>
        <v>0</v>
      </c>
      <c r="O78" s="111">
        <f t="shared" ref="O78:BK78" si="24">O64</f>
        <v>0</v>
      </c>
      <c r="P78" s="111">
        <f t="shared" si="24"/>
        <v>260030888.95946291</v>
      </c>
      <c r="Q78" s="111">
        <f t="shared" si="24"/>
        <v>494985402.0822854</v>
      </c>
      <c r="R78" s="111">
        <f t="shared" si="24"/>
        <v>781179373.27198112</v>
      </c>
      <c r="S78" s="111">
        <f t="shared" si="24"/>
        <v>984417227.80680966</v>
      </c>
      <c r="T78" s="111">
        <f t="shared" si="24"/>
        <v>1524113395.77742</v>
      </c>
      <c r="U78" s="111">
        <f t="shared" si="24"/>
        <v>1717715565.5205746</v>
      </c>
      <c r="V78" s="111">
        <f t="shared" si="24"/>
        <v>1944370684.5428438</v>
      </c>
      <c r="W78" s="111">
        <f t="shared" si="24"/>
        <v>2159454144.7176628</v>
      </c>
      <c r="X78" s="111">
        <f t="shared" si="24"/>
        <v>2344695123.8174076</v>
      </c>
      <c r="Y78" s="111">
        <f t="shared" si="24"/>
        <v>2514547548.1857505</v>
      </c>
      <c r="Z78" s="111">
        <f t="shared" si="24"/>
        <v>2664357687.8987136</v>
      </c>
      <c r="AA78" s="111">
        <f t="shared" si="24"/>
        <v>2803948752.8373446</v>
      </c>
      <c r="AB78" s="111">
        <f t="shared" si="24"/>
        <v>2918202525.4475484</v>
      </c>
      <c r="AC78" s="111">
        <f t="shared" si="24"/>
        <v>3033312692.6488819</v>
      </c>
      <c r="AD78" s="111">
        <f t="shared" si="24"/>
        <v>3149729970.3238897</v>
      </c>
      <c r="AE78" s="111">
        <f t="shared" si="24"/>
        <v>3189711808.9655242</v>
      </c>
      <c r="AF78" s="111">
        <f t="shared" si="24"/>
        <v>3208526969.8778167</v>
      </c>
      <c r="AG78" s="111">
        <f t="shared" si="24"/>
        <v>3226593005.8372197</v>
      </c>
      <c r="AH78" s="111">
        <f t="shared" si="24"/>
        <v>3243884352.6405082</v>
      </c>
      <c r="AI78" s="111">
        <f t="shared" si="24"/>
        <v>3260345766.1571298</v>
      </c>
      <c r="AJ78" s="111">
        <f t="shared" si="24"/>
        <v>3275917519.7375741</v>
      </c>
      <c r="AK78" s="111">
        <f t="shared" si="24"/>
        <v>3290569581.9689884</v>
      </c>
      <c r="AL78" s="111">
        <f t="shared" si="24"/>
        <v>3304292162.5610566</v>
      </c>
      <c r="AM78" s="111">
        <f t="shared" si="24"/>
        <v>3317096338.3220677</v>
      </c>
      <c r="AN78" s="111">
        <f t="shared" si="24"/>
        <v>3328976386.3192072</v>
      </c>
      <c r="AO78" s="111">
        <f t="shared" si="24"/>
        <v>3339881546.6970177</v>
      </c>
      <c r="AP78" s="111">
        <f t="shared" si="24"/>
        <v>3349786578.9651585</v>
      </c>
      <c r="AQ78" s="111">
        <f t="shared" si="24"/>
        <v>3358699120.7859349</v>
      </c>
      <c r="AR78" s="111">
        <f t="shared" si="24"/>
        <v>3366616522.1529894</v>
      </c>
      <c r="AS78" s="111">
        <f t="shared" si="24"/>
        <v>3373530829.7249241</v>
      </c>
      <c r="AT78" s="111">
        <f t="shared" si="24"/>
        <v>3379448265.5380588</v>
      </c>
      <c r="AU78" s="111">
        <f t="shared" si="24"/>
        <v>3384393031.9278769</v>
      </c>
      <c r="AV78" s="111">
        <f t="shared" si="24"/>
        <v>3388389307.8162127</v>
      </c>
      <c r="AW78" s="111">
        <f t="shared" si="24"/>
        <v>3391447999.0735455</v>
      </c>
      <c r="AX78" s="111">
        <f t="shared" si="24"/>
        <v>3393571056.4038906</v>
      </c>
      <c r="AY78" s="111">
        <f t="shared" si="24"/>
        <v>3394768296.8013783</v>
      </c>
      <c r="AZ78" s="111">
        <f t="shared" si="24"/>
        <v>3395062836.7902508</v>
      </c>
      <c r="BA78" s="111">
        <f t="shared" si="24"/>
        <v>3394479760.9598246</v>
      </c>
      <c r="BB78" s="111">
        <f t="shared" si="24"/>
        <v>3393035097.5328827</v>
      </c>
      <c r="BC78" s="111">
        <f t="shared" si="24"/>
        <v>3390734601.142148</v>
      </c>
      <c r="BD78" s="111">
        <f t="shared" si="24"/>
        <v>3387584089.1090498</v>
      </c>
      <c r="BE78" s="111">
        <f t="shared" si="24"/>
        <v>3383596952.452467</v>
      </c>
      <c r="BF78" s="111">
        <f t="shared" si="24"/>
        <v>3378790390.9196343</v>
      </c>
      <c r="BG78" s="111">
        <f t="shared" si="24"/>
        <v>3374779751.6419063</v>
      </c>
      <c r="BH78" s="111">
        <f t="shared" si="24"/>
        <v>3371972679.0426898</v>
      </c>
      <c r="BI78" s="111">
        <f t="shared" si="24"/>
        <v>3369166864.596694</v>
      </c>
      <c r="BJ78" s="111">
        <f t="shared" si="24"/>
        <v>3366362309.9491673</v>
      </c>
      <c r="BK78" s="111">
        <f t="shared" si="24"/>
        <v>3363559016.7405992</v>
      </c>
    </row>
    <row r="79" spans="2:64">
      <c r="C79" s="51" t="str">
        <v>Llamadas entrantes de otros móviles</v>
      </c>
      <c r="G79" s="51" t="str">
        <v>minutos</v>
      </c>
      <c r="N79" s="111">
        <f t="shared" ref="N79:BK79" si="25">N65</f>
        <v>0</v>
      </c>
      <c r="O79" s="111">
        <f t="shared" si="25"/>
        <v>0</v>
      </c>
      <c r="P79" s="111">
        <f t="shared" si="25"/>
        <v>38182372.5641682</v>
      </c>
      <c r="Q79" s="111">
        <f t="shared" si="25"/>
        <v>155705824.38669732</v>
      </c>
      <c r="R79" s="111">
        <f t="shared" si="25"/>
        <v>374495115.46554685</v>
      </c>
      <c r="S79" s="111">
        <f t="shared" si="25"/>
        <v>763768677.96840191</v>
      </c>
      <c r="T79" s="111">
        <f t="shared" si="25"/>
        <v>1252580191.9386523</v>
      </c>
      <c r="U79" s="111">
        <f t="shared" si="25"/>
        <v>1440941570.7230415</v>
      </c>
      <c r="V79" s="111">
        <f t="shared" si="25"/>
        <v>1658751045.5943828</v>
      </c>
      <c r="W79" s="111">
        <f t="shared" si="25"/>
        <v>1871590390.3031604</v>
      </c>
      <c r="X79" s="111">
        <f t="shared" si="25"/>
        <v>2059460947.1021225</v>
      </c>
      <c r="Y79" s="111">
        <f t="shared" si="25"/>
        <v>2234407018.3319917</v>
      </c>
      <c r="Z79" s="111">
        <f t="shared" si="25"/>
        <v>2391956021.8752799</v>
      </c>
      <c r="AA79" s="111">
        <f t="shared" si="25"/>
        <v>2541422606.4832101</v>
      </c>
      <c r="AB79" s="111">
        <f t="shared" si="25"/>
        <v>2665793536.204226</v>
      </c>
      <c r="AC79" s="111">
        <f t="shared" si="25"/>
        <v>2792607357.9661083</v>
      </c>
      <c r="AD79" s="111">
        <f t="shared" si="25"/>
        <v>2922406118.4045315</v>
      </c>
      <c r="AE79" s="111">
        <f t="shared" si="25"/>
        <v>2960285172.8109241</v>
      </c>
      <c r="AF79" s="111">
        <f t="shared" si="25"/>
        <v>2974463944.0275145</v>
      </c>
      <c r="AG79" s="111">
        <f t="shared" si="25"/>
        <v>2987962053.0187879</v>
      </c>
      <c r="AH79" s="111">
        <f t="shared" si="25"/>
        <v>3000733187.0564485</v>
      </c>
      <c r="AI79" s="111">
        <f t="shared" si="25"/>
        <v>3012771965.0288978</v>
      </c>
      <c r="AJ79" s="111">
        <f t="shared" si="25"/>
        <v>3024075243.5273089</v>
      </c>
      <c r="AK79" s="111">
        <f t="shared" si="25"/>
        <v>3034608930.0509171</v>
      </c>
      <c r="AL79" s="111">
        <f t="shared" si="25"/>
        <v>3044319363.9443507</v>
      </c>
      <c r="AM79" s="111">
        <f t="shared" si="25"/>
        <v>3053138890.5911603</v>
      </c>
      <c r="AN79" s="111">
        <f t="shared" si="25"/>
        <v>3061034498.1899433</v>
      </c>
      <c r="AO79" s="111">
        <f t="shared" si="25"/>
        <v>3068042230.2356372</v>
      </c>
      <c r="AP79" s="111">
        <f t="shared" si="25"/>
        <v>3074188672.2677484</v>
      </c>
      <c r="AQ79" s="111">
        <f t="shared" si="25"/>
        <v>3079458388.913609</v>
      </c>
      <c r="AR79" s="111">
        <f t="shared" si="25"/>
        <v>3083830631.0885592</v>
      </c>
      <c r="AS79" s="111">
        <f t="shared" si="25"/>
        <v>3087305385.4000974</v>
      </c>
      <c r="AT79" s="111">
        <f t="shared" si="25"/>
        <v>3089908502.7133045</v>
      </c>
      <c r="AU79" s="111">
        <f t="shared" si="25"/>
        <v>3091668560.7146215</v>
      </c>
      <c r="AV79" s="111">
        <f t="shared" si="25"/>
        <v>3092598563.1568131</v>
      </c>
      <c r="AW79" s="111">
        <f t="shared" si="25"/>
        <v>3092701034.5691791</v>
      </c>
      <c r="AX79" s="111">
        <f t="shared" si="25"/>
        <v>3091988361.8066382</v>
      </c>
      <c r="AY79" s="111">
        <f t="shared" si="25"/>
        <v>3090488386.0221257</v>
      </c>
      <c r="AZ79" s="111">
        <f t="shared" si="25"/>
        <v>3088229276.8823943</v>
      </c>
      <c r="BA79" s="111">
        <f t="shared" si="25"/>
        <v>3085227635.0885496</v>
      </c>
      <c r="BB79" s="111">
        <f t="shared" si="25"/>
        <v>3081491647.0333014</v>
      </c>
      <c r="BC79" s="111">
        <f t="shared" si="25"/>
        <v>3077033049.6280198</v>
      </c>
      <c r="BD79" s="111">
        <f t="shared" si="25"/>
        <v>3071869660.6818876</v>
      </c>
      <c r="BE79" s="111">
        <f t="shared" si="25"/>
        <v>3066016865.3288388</v>
      </c>
      <c r="BF79" s="111">
        <f t="shared" si="25"/>
        <v>3059483084.3417253</v>
      </c>
      <c r="BG79" s="111">
        <f t="shared" si="25"/>
        <v>3054244902.5592885</v>
      </c>
      <c r="BH79" s="111">
        <f t="shared" si="25"/>
        <v>3050642435.5822277</v>
      </c>
      <c r="BI79" s="111">
        <f t="shared" si="25"/>
        <v>3047044802.4511013</v>
      </c>
      <c r="BJ79" s="111">
        <f t="shared" si="25"/>
        <v>3043451995.7310429</v>
      </c>
      <c r="BK79" s="111">
        <f t="shared" si="25"/>
        <v>3039864007.9977269</v>
      </c>
    </row>
    <row r="80" spans="2:64">
      <c r="C80" s="51" t="str">
        <v>Llamadas entrantes internacionales</v>
      </c>
      <c r="G80" s="51" t="str">
        <v>minutos</v>
      </c>
      <c r="N80" s="111">
        <f t="shared" ref="N80:BK80" si="26">N66</f>
        <v>0</v>
      </c>
      <c r="O80" s="111">
        <f t="shared" si="26"/>
        <v>0</v>
      </c>
      <c r="P80" s="111">
        <f t="shared" si="26"/>
        <v>31835685.248903606</v>
      </c>
      <c r="Q80" s="111">
        <f t="shared" si="26"/>
        <v>52179492.291151628</v>
      </c>
      <c r="R80" s="111">
        <f t="shared" si="26"/>
        <v>73019217.62774086</v>
      </c>
      <c r="S80" s="111">
        <f t="shared" si="26"/>
        <v>95590176.016243756</v>
      </c>
      <c r="T80" s="111">
        <f t="shared" si="26"/>
        <v>163497056.41727555</v>
      </c>
      <c r="U80" s="111">
        <f t="shared" si="26"/>
        <v>212587766.5131146</v>
      </c>
      <c r="V80" s="111">
        <f t="shared" si="26"/>
        <v>241903983.0486275</v>
      </c>
      <c r="W80" s="111">
        <f t="shared" si="26"/>
        <v>271346252.18993765</v>
      </c>
      <c r="X80" s="111">
        <f t="shared" si="26"/>
        <v>299700956.25994158</v>
      </c>
      <c r="Y80" s="111">
        <f t="shared" si="26"/>
        <v>326204503.83234441</v>
      </c>
      <c r="Z80" s="111">
        <f t="shared" si="26"/>
        <v>349916220.05967212</v>
      </c>
      <c r="AA80" s="111">
        <f t="shared" si="26"/>
        <v>370094294.94656974</v>
      </c>
      <c r="AB80" s="111">
        <f t="shared" si="26"/>
        <v>385582321.91129416</v>
      </c>
      <c r="AC80" s="111">
        <f t="shared" si="26"/>
        <v>396211180.22134501</v>
      </c>
      <c r="AD80" s="111">
        <f t="shared" si="26"/>
        <v>401470075.78074306</v>
      </c>
      <c r="AE80" s="111">
        <f t="shared" si="26"/>
        <v>401819241.06244242</v>
      </c>
      <c r="AF80" s="111">
        <f t="shared" si="26"/>
        <v>401726475.79459971</v>
      </c>
      <c r="AG80" s="111">
        <f t="shared" si="26"/>
        <v>401630152.04480708</v>
      </c>
      <c r="AH80" s="111">
        <f t="shared" si="26"/>
        <v>401528509.74175328</v>
      </c>
      <c r="AI80" s="111">
        <f t="shared" si="26"/>
        <v>401424314.48258233</v>
      </c>
      <c r="AJ80" s="111">
        <f t="shared" si="26"/>
        <v>401320686.75755179</v>
      </c>
      <c r="AK80" s="111">
        <f t="shared" si="26"/>
        <v>401216905.11961025</v>
      </c>
      <c r="AL80" s="111">
        <f t="shared" si="26"/>
        <v>401109783.22669798</v>
      </c>
      <c r="AM80" s="111">
        <f t="shared" si="26"/>
        <v>400994049.40437526</v>
      </c>
      <c r="AN80" s="111">
        <f t="shared" si="26"/>
        <v>400867770.04212552</v>
      </c>
      <c r="AO80" s="111">
        <f t="shared" si="26"/>
        <v>400736197.88566697</v>
      </c>
      <c r="AP80" s="111">
        <f t="shared" si="26"/>
        <v>400602467.70348972</v>
      </c>
      <c r="AQ80" s="111">
        <f t="shared" si="26"/>
        <v>400465025.58658522</v>
      </c>
      <c r="AR80" s="111">
        <f t="shared" si="26"/>
        <v>400322533.63282037</v>
      </c>
      <c r="AS80" s="111">
        <f t="shared" si="26"/>
        <v>400175342.88605428</v>
      </c>
      <c r="AT80" s="111">
        <f t="shared" si="26"/>
        <v>400024755.08648485</v>
      </c>
      <c r="AU80" s="111">
        <f t="shared" si="26"/>
        <v>399871258.04408675</v>
      </c>
      <c r="AV80" s="111">
        <f t="shared" si="26"/>
        <v>399714291.59365618</v>
      </c>
      <c r="AW80" s="111">
        <f t="shared" si="26"/>
        <v>399553318.81062323</v>
      </c>
      <c r="AX80" s="111">
        <f t="shared" si="26"/>
        <v>399388953.52750444</v>
      </c>
      <c r="AY80" s="111">
        <f t="shared" si="26"/>
        <v>399222414.01489431</v>
      </c>
      <c r="AZ80" s="111">
        <f t="shared" si="26"/>
        <v>399054211.97352743</v>
      </c>
      <c r="BA80" s="111">
        <f t="shared" si="26"/>
        <v>398883974.43148893</v>
      </c>
      <c r="BB80" s="111">
        <f t="shared" si="26"/>
        <v>398711257.80576146</v>
      </c>
      <c r="BC80" s="111">
        <f t="shared" si="26"/>
        <v>398536419.82575554</v>
      </c>
      <c r="BD80" s="111">
        <f t="shared" si="26"/>
        <v>398360226.36769325</v>
      </c>
      <c r="BE80" s="111">
        <f t="shared" si="26"/>
        <v>398182866.09983683</v>
      </c>
      <c r="BF80" s="111">
        <f t="shared" si="26"/>
        <v>398003847.47930235</v>
      </c>
      <c r="BG80" s="111">
        <f t="shared" si="26"/>
        <v>397868570.48979032</v>
      </c>
      <c r="BH80" s="111">
        <f t="shared" si="26"/>
        <v>397778022.69456118</v>
      </c>
      <c r="BI80" s="111">
        <f t="shared" si="26"/>
        <v>397687571.82600796</v>
      </c>
      <c r="BJ80" s="111">
        <f t="shared" si="26"/>
        <v>397597217.78109515</v>
      </c>
      <c r="BK80" s="111">
        <f t="shared" si="26"/>
        <v>397506960.45660281</v>
      </c>
    </row>
    <row r="81" spans="3:63">
      <c r="C81" s="51" t="str">
        <v>Roaming in originación</v>
      </c>
      <c r="G81" s="51" t="str">
        <v>minutos</v>
      </c>
      <c r="N81" s="111">
        <f t="shared" ref="N81:BJ81" si="27">N20*N$48</f>
        <v>0</v>
      </c>
      <c r="O81" s="111">
        <f t="shared" si="27"/>
        <v>0</v>
      </c>
      <c r="P81" s="111">
        <f t="shared" si="27"/>
        <v>17187450.463751424</v>
      </c>
      <c r="Q81" s="111">
        <f t="shared" si="27"/>
        <v>51037806.119781852</v>
      </c>
      <c r="R81" s="111">
        <f t="shared" si="27"/>
        <v>93860379.298264101</v>
      </c>
      <c r="S81" s="111">
        <f t="shared" si="27"/>
        <v>132630346.66527122</v>
      </c>
      <c r="T81" s="111">
        <f t="shared" si="27"/>
        <v>188270240.1933645</v>
      </c>
      <c r="U81" s="111">
        <f t="shared" si="27"/>
        <v>215872086.00201213</v>
      </c>
      <c r="V81" s="111">
        <f t="shared" si="27"/>
        <v>246209855.81856441</v>
      </c>
      <c r="W81" s="111">
        <f t="shared" si="27"/>
        <v>275496471.13194191</v>
      </c>
      <c r="X81" s="111">
        <f t="shared" si="27"/>
        <v>301203697.15119737</v>
      </c>
      <c r="Y81" s="111">
        <f t="shared" si="27"/>
        <v>324979408.76755214</v>
      </c>
      <c r="Z81" s="111">
        <f t="shared" si="27"/>
        <v>346178983.14221627</v>
      </c>
      <c r="AA81" s="111">
        <f t="shared" si="27"/>
        <v>365980380.79363203</v>
      </c>
      <c r="AB81" s="111">
        <f t="shared" si="27"/>
        <v>382252068.71162426</v>
      </c>
      <c r="AC81" s="111">
        <f t="shared" si="27"/>
        <v>398423872.16679502</v>
      </c>
      <c r="AD81" s="111">
        <f t="shared" si="27"/>
        <v>414526653.20912755</v>
      </c>
      <c r="AE81" s="111">
        <f t="shared" si="27"/>
        <v>419534704.81171834</v>
      </c>
      <c r="AF81" s="111">
        <f t="shared" si="27"/>
        <v>421641476.5613426</v>
      </c>
      <c r="AG81" s="111">
        <f t="shared" si="27"/>
        <v>423656466.39462906</v>
      </c>
      <c r="AH81" s="111">
        <f t="shared" si="27"/>
        <v>425574959.08801246</v>
      </c>
      <c r="AI81" s="111">
        <f t="shared" si="27"/>
        <v>427393249.69491589</v>
      </c>
      <c r="AJ81" s="111">
        <f t="shared" si="27"/>
        <v>429107512.25066739</v>
      </c>
      <c r="AK81" s="111">
        <f t="shared" si="27"/>
        <v>430713594.48995233</v>
      </c>
      <c r="AL81" s="111">
        <f t="shared" si="27"/>
        <v>432207229.40437341</v>
      </c>
      <c r="AM81" s="111">
        <f t="shared" si="27"/>
        <v>433584456.56470823</v>
      </c>
      <c r="AN81" s="111">
        <f t="shared" si="27"/>
        <v>434842671.84083164</v>
      </c>
      <c r="AO81" s="111">
        <f t="shared" si="27"/>
        <v>435981269.24583709</v>
      </c>
      <c r="AP81" s="111">
        <f t="shared" si="27"/>
        <v>437000535.63743186</v>
      </c>
      <c r="AQ81" s="111">
        <f t="shared" si="27"/>
        <v>437899872.20015168</v>
      </c>
      <c r="AR81" s="111">
        <f t="shared" si="27"/>
        <v>438677694.941594</v>
      </c>
      <c r="AS81" s="111">
        <f t="shared" si="27"/>
        <v>439333516.20365578</v>
      </c>
      <c r="AT81" s="111">
        <f t="shared" si="27"/>
        <v>439869473.07625711</v>
      </c>
      <c r="AU81" s="111">
        <f t="shared" si="27"/>
        <v>440288976.47682524</v>
      </c>
      <c r="AV81" s="111">
        <f t="shared" si="27"/>
        <v>440594371.46711755</v>
      </c>
      <c r="AW81" s="111">
        <f t="shared" si="27"/>
        <v>440786483.65947318</v>
      </c>
      <c r="AX81" s="111">
        <f t="shared" si="27"/>
        <v>440866270.44149071</v>
      </c>
      <c r="AY81" s="111">
        <f t="shared" si="27"/>
        <v>440836221.20021206</v>
      </c>
      <c r="AZ81" s="111">
        <f t="shared" si="27"/>
        <v>440699652.72787863</v>
      </c>
      <c r="BA81" s="111">
        <f t="shared" si="27"/>
        <v>440459210.3904109</v>
      </c>
      <c r="BB81" s="111">
        <f t="shared" si="27"/>
        <v>440116416.32651854</v>
      </c>
      <c r="BC81" s="111">
        <f t="shared" si="27"/>
        <v>439672413.48487937</v>
      </c>
      <c r="BD81" s="111">
        <f t="shared" si="27"/>
        <v>439128764.34356833</v>
      </c>
      <c r="BE81" s="111">
        <f t="shared" si="27"/>
        <v>438487323.6169498</v>
      </c>
      <c r="BF81" s="111">
        <f t="shared" si="27"/>
        <v>437749700.39747608</v>
      </c>
      <c r="BG81" s="111">
        <f t="shared" si="27"/>
        <v>437148805.21493536</v>
      </c>
      <c r="BH81" s="111">
        <f t="shared" si="27"/>
        <v>436732582.88147783</v>
      </c>
      <c r="BI81" s="111">
        <f t="shared" si="27"/>
        <v>436316756.84563971</v>
      </c>
      <c r="BJ81" s="111">
        <f t="shared" si="27"/>
        <v>435901326.73009443</v>
      </c>
      <c r="BK81" s="111">
        <f t="shared" ref="BK81" si="28">BK20*BK$48</f>
        <v>435486292.15787446</v>
      </c>
    </row>
    <row r="82" spans="3:63">
      <c r="C82" s="51" t="str">
        <v>Roaming in terminación</v>
      </c>
      <c r="G82" s="51" t="str">
        <v>minutos</v>
      </c>
      <c r="N82" s="111">
        <f t="shared" ref="N82:BJ82" si="29">N21*N$48</f>
        <v>0</v>
      </c>
      <c r="O82" s="111">
        <f t="shared" si="29"/>
        <v>0</v>
      </c>
      <c r="P82" s="111">
        <f t="shared" si="29"/>
        <v>11458300.309167616</v>
      </c>
      <c r="Q82" s="111">
        <f t="shared" si="29"/>
        <v>34025204.07985457</v>
      </c>
      <c r="R82" s="111">
        <f t="shared" si="29"/>
        <v>62573586.198842742</v>
      </c>
      <c r="S82" s="111">
        <f t="shared" si="29"/>
        <v>88420231.110180825</v>
      </c>
      <c r="T82" s="111">
        <f t="shared" si="29"/>
        <v>125513493.46224299</v>
      </c>
      <c r="U82" s="111">
        <f t="shared" si="29"/>
        <v>143914724.00134143</v>
      </c>
      <c r="V82" s="111">
        <f t="shared" si="29"/>
        <v>164139903.87904292</v>
      </c>
      <c r="W82" s="111">
        <f t="shared" si="29"/>
        <v>183664314.08796132</v>
      </c>
      <c r="X82" s="111">
        <f t="shared" si="29"/>
        <v>200802464.76746491</v>
      </c>
      <c r="Y82" s="111">
        <f t="shared" si="29"/>
        <v>216652939.17836809</v>
      </c>
      <c r="Z82" s="111">
        <f t="shared" si="29"/>
        <v>230785988.76147753</v>
      </c>
      <c r="AA82" s="111">
        <f t="shared" si="29"/>
        <v>243986920.52908802</v>
      </c>
      <c r="AB82" s="111">
        <f t="shared" si="29"/>
        <v>254834712.47441626</v>
      </c>
      <c r="AC82" s="111">
        <f t="shared" si="29"/>
        <v>265615914.77786338</v>
      </c>
      <c r="AD82" s="111">
        <f t="shared" si="29"/>
        <v>276351102.13941836</v>
      </c>
      <c r="AE82" s="111">
        <f t="shared" si="29"/>
        <v>279689803.20781231</v>
      </c>
      <c r="AF82" s="111">
        <f t="shared" si="29"/>
        <v>281094317.70756179</v>
      </c>
      <c r="AG82" s="111">
        <f t="shared" si="29"/>
        <v>282437644.26308608</v>
      </c>
      <c r="AH82" s="111">
        <f t="shared" si="29"/>
        <v>283716639.3920083</v>
      </c>
      <c r="AI82" s="111">
        <f t="shared" si="29"/>
        <v>284928833.12994397</v>
      </c>
      <c r="AJ82" s="111">
        <f t="shared" si="29"/>
        <v>286071674.83377826</v>
      </c>
      <c r="AK82" s="111">
        <f t="shared" si="29"/>
        <v>287142396.32663488</v>
      </c>
      <c r="AL82" s="111">
        <f t="shared" si="29"/>
        <v>288138152.93624896</v>
      </c>
      <c r="AM82" s="111">
        <f t="shared" si="29"/>
        <v>289056304.37647212</v>
      </c>
      <c r="AN82" s="111">
        <f t="shared" si="29"/>
        <v>289895114.56055444</v>
      </c>
      <c r="AO82" s="111">
        <f t="shared" si="29"/>
        <v>290654179.49722475</v>
      </c>
      <c r="AP82" s="111">
        <f t="shared" si="29"/>
        <v>291333690.42495459</v>
      </c>
      <c r="AQ82" s="111">
        <f t="shared" si="29"/>
        <v>291933248.13343447</v>
      </c>
      <c r="AR82" s="111">
        <f t="shared" si="29"/>
        <v>292451796.62772936</v>
      </c>
      <c r="AS82" s="111">
        <f t="shared" si="29"/>
        <v>292889010.80243719</v>
      </c>
      <c r="AT82" s="111">
        <f t="shared" si="29"/>
        <v>293246315.38417143</v>
      </c>
      <c r="AU82" s="111">
        <f t="shared" si="29"/>
        <v>293525984.31788349</v>
      </c>
      <c r="AV82" s="111">
        <f t="shared" si="29"/>
        <v>293729580.97807837</v>
      </c>
      <c r="AW82" s="111">
        <f t="shared" si="29"/>
        <v>293857655.77298212</v>
      </c>
      <c r="AX82" s="111">
        <f t="shared" si="29"/>
        <v>293910846.96099383</v>
      </c>
      <c r="AY82" s="111">
        <f t="shared" si="29"/>
        <v>293890814.13347471</v>
      </c>
      <c r="AZ82" s="111">
        <f t="shared" si="29"/>
        <v>293799768.48525244</v>
      </c>
      <c r="BA82" s="111">
        <f t="shared" si="29"/>
        <v>293639473.59360725</v>
      </c>
      <c r="BB82" s="111">
        <f t="shared" si="29"/>
        <v>293410944.21767902</v>
      </c>
      <c r="BC82" s="111">
        <f t="shared" si="29"/>
        <v>293114942.32325292</v>
      </c>
      <c r="BD82" s="111">
        <f t="shared" si="29"/>
        <v>292752509.56237888</v>
      </c>
      <c r="BE82" s="111">
        <f t="shared" si="29"/>
        <v>292324882.41129988</v>
      </c>
      <c r="BF82" s="111">
        <f t="shared" si="29"/>
        <v>291833133.59831738</v>
      </c>
      <c r="BG82" s="111">
        <f t="shared" si="29"/>
        <v>291432536.80995691</v>
      </c>
      <c r="BH82" s="111">
        <f t="shared" si="29"/>
        <v>291155055.25431854</v>
      </c>
      <c r="BI82" s="111">
        <f t="shared" si="29"/>
        <v>290877837.89709312</v>
      </c>
      <c r="BJ82" s="111">
        <f t="shared" si="29"/>
        <v>290600884.48672962</v>
      </c>
      <c r="BK82" s="111">
        <f t="shared" ref="BK82" si="30">BK21*BK$48</f>
        <v>290324194.77191633</v>
      </c>
    </row>
    <row r="83" spans="3:63">
      <c r="C83" s="51" t="str">
        <v>SMS on-net</v>
      </c>
      <c r="G83" s="51" t="str">
        <v>mensajes</v>
      </c>
      <c r="N83" s="111">
        <f t="shared" ref="N83:BJ83" si="31">N22*N$48</f>
        <v>0</v>
      </c>
      <c r="O83" s="111">
        <f t="shared" si="31"/>
        <v>0</v>
      </c>
      <c r="P83" s="111">
        <f t="shared" si="31"/>
        <v>1144552710.4551723</v>
      </c>
      <c r="Q83" s="111">
        <f t="shared" si="31"/>
        <v>3499783409.0570426</v>
      </c>
      <c r="R83" s="111">
        <f t="shared" si="31"/>
        <v>6077606643.8213243</v>
      </c>
      <c r="S83" s="111">
        <f t="shared" si="31"/>
        <v>9727047557.6560936</v>
      </c>
      <c r="T83" s="111">
        <f t="shared" si="31"/>
        <v>16045132487.361704</v>
      </c>
      <c r="U83" s="111">
        <f t="shared" si="31"/>
        <v>17104692977.642122</v>
      </c>
      <c r="V83" s="111">
        <f t="shared" si="31"/>
        <v>18166186693.650532</v>
      </c>
      <c r="W83" s="111">
        <f t="shared" si="31"/>
        <v>19192518044.022915</v>
      </c>
      <c r="X83" s="111">
        <f t="shared" si="31"/>
        <v>20088389931.666199</v>
      </c>
      <c r="Y83" s="111">
        <f t="shared" si="31"/>
        <v>20948154051.229752</v>
      </c>
      <c r="Z83" s="111">
        <f t="shared" si="31"/>
        <v>21775675530.046097</v>
      </c>
      <c r="AA83" s="111">
        <f t="shared" si="31"/>
        <v>22574227241.824745</v>
      </c>
      <c r="AB83" s="111">
        <f t="shared" si="31"/>
        <v>23346733951.196259</v>
      </c>
      <c r="AC83" s="111">
        <f t="shared" si="31"/>
        <v>24095882892.406227</v>
      </c>
      <c r="AD83" s="111">
        <f t="shared" si="31"/>
        <v>24823965210.224567</v>
      </c>
      <c r="AE83" s="111">
        <f t="shared" si="31"/>
        <v>25123872822.416168</v>
      </c>
      <c r="AF83" s="111">
        <f t="shared" si="31"/>
        <v>25250037034.569183</v>
      </c>
      <c r="AG83" s="111">
        <f t="shared" si="31"/>
        <v>25370704878.562378</v>
      </c>
      <c r="AH83" s="111">
        <f t="shared" si="31"/>
        <v>25485593982.81641</v>
      </c>
      <c r="AI83" s="111">
        <f t="shared" si="31"/>
        <v>25594482476.278564</v>
      </c>
      <c r="AJ83" s="111">
        <f t="shared" si="31"/>
        <v>25697141240.716789</v>
      </c>
      <c r="AK83" s="111">
        <f t="shared" si="31"/>
        <v>25793321617.356308</v>
      </c>
      <c r="AL83" s="111">
        <f t="shared" si="31"/>
        <v>25882768076.022644</v>
      </c>
      <c r="AM83" s="111">
        <f t="shared" si="31"/>
        <v>25965243446.062302</v>
      </c>
      <c r="AN83" s="111">
        <f t="shared" si="31"/>
        <v>26040591778.912941</v>
      </c>
      <c r="AO83" s="111">
        <f t="shared" si="31"/>
        <v>26108776784.995163</v>
      </c>
      <c r="AP83" s="111">
        <f t="shared" si="31"/>
        <v>26169815642.80809</v>
      </c>
      <c r="AQ83" s="111">
        <f t="shared" si="31"/>
        <v>26223672492.234795</v>
      </c>
      <c r="AR83" s="111">
        <f t="shared" si="31"/>
        <v>26270252475.750462</v>
      </c>
      <c r="AS83" s="111">
        <f t="shared" si="31"/>
        <v>26309526389.906548</v>
      </c>
      <c r="AT83" s="111">
        <f t="shared" si="31"/>
        <v>26341622214.521538</v>
      </c>
      <c r="AU83" s="111">
        <f t="shared" si="31"/>
        <v>26366744212.686558</v>
      </c>
      <c r="AV83" s="111">
        <f t="shared" si="31"/>
        <v>26385032818.631927</v>
      </c>
      <c r="AW83" s="111">
        <f t="shared" si="31"/>
        <v>26396537474.225422</v>
      </c>
      <c r="AX83" s="111">
        <f t="shared" si="31"/>
        <v>26401315512.707893</v>
      </c>
      <c r="AY83" s="111">
        <f t="shared" si="31"/>
        <v>26399516011.242012</v>
      </c>
      <c r="AZ83" s="111">
        <f t="shared" si="31"/>
        <v>26391337596.223892</v>
      </c>
      <c r="BA83" s="111">
        <f t="shared" si="31"/>
        <v>26376938685.625114</v>
      </c>
      <c r="BB83" s="111">
        <f t="shared" si="31"/>
        <v>26356410432.856667</v>
      </c>
      <c r="BC83" s="111">
        <f t="shared" si="31"/>
        <v>26329821283.50098</v>
      </c>
      <c r="BD83" s="111">
        <f t="shared" si="31"/>
        <v>26297264806.695457</v>
      </c>
      <c r="BE83" s="111">
        <f t="shared" si="31"/>
        <v>26258852072.173496</v>
      </c>
      <c r="BF83" s="111">
        <f t="shared" si="31"/>
        <v>26214679440.578606</v>
      </c>
      <c r="BG83" s="111">
        <f t="shared" si="31"/>
        <v>26178694779.541969</v>
      </c>
      <c r="BH83" s="111">
        <f t="shared" si="31"/>
        <v>26153769268.370422</v>
      </c>
      <c r="BI83" s="111">
        <f t="shared" si="31"/>
        <v>26128867489.516785</v>
      </c>
      <c r="BJ83" s="111">
        <f t="shared" si="31"/>
        <v>26103989420.38483</v>
      </c>
      <c r="BK83" s="111">
        <f t="shared" ref="BK83" si="32">BK22*BK$48</f>
        <v>26079135038.399815</v>
      </c>
    </row>
    <row r="84" spans="3:63">
      <c r="C84" s="51" t="str">
        <v>SMS salientes a otras redes</v>
      </c>
      <c r="G84" s="51" t="str">
        <v>mensajes</v>
      </c>
      <c r="N84" s="111">
        <f t="shared" ref="N84:BJ84" si="33">N23*N$48</f>
        <v>0</v>
      </c>
      <c r="O84" s="111">
        <f t="shared" si="33"/>
        <v>0</v>
      </c>
      <c r="P84" s="111">
        <f t="shared" si="33"/>
        <v>519944299.14482766</v>
      </c>
      <c r="Q84" s="111">
        <f t="shared" si="33"/>
        <v>1809105589.0647664</v>
      </c>
      <c r="R84" s="111">
        <f t="shared" si="33"/>
        <v>4138871907.9786758</v>
      </c>
      <c r="S84" s="111">
        <f t="shared" si="33"/>
        <v>7062887261.8105736</v>
      </c>
      <c r="T84" s="111">
        <f t="shared" si="33"/>
        <v>11885283323.971628</v>
      </c>
      <c r="U84" s="111">
        <f t="shared" si="33"/>
        <v>12670142946.401567</v>
      </c>
      <c r="V84" s="111">
        <f t="shared" si="33"/>
        <v>13456434587.889282</v>
      </c>
      <c r="W84" s="111">
        <f t="shared" si="33"/>
        <v>14216680032.609566</v>
      </c>
      <c r="X84" s="111">
        <f t="shared" si="33"/>
        <v>14880288838.271257</v>
      </c>
      <c r="Y84" s="111">
        <f t="shared" si="33"/>
        <v>15517151149.059071</v>
      </c>
      <c r="Z84" s="111">
        <f t="shared" si="33"/>
        <v>16130130022.256363</v>
      </c>
      <c r="AA84" s="111">
        <f t="shared" si="33"/>
        <v>16721649808.759066</v>
      </c>
      <c r="AB84" s="111">
        <f t="shared" si="33"/>
        <v>17293877000.886112</v>
      </c>
      <c r="AC84" s="111">
        <f t="shared" si="33"/>
        <v>17848802142.523129</v>
      </c>
      <c r="AD84" s="111">
        <f t="shared" si="33"/>
        <v>18388122377.944122</v>
      </c>
      <c r="AE84" s="111">
        <f t="shared" si="33"/>
        <v>18610276164.752712</v>
      </c>
      <c r="AF84" s="111">
        <f t="shared" si="33"/>
        <v>18703731136.717911</v>
      </c>
      <c r="AG84" s="111">
        <f t="shared" si="33"/>
        <v>18793114724.861015</v>
      </c>
      <c r="AH84" s="111">
        <f t="shared" si="33"/>
        <v>18878217765.049187</v>
      </c>
      <c r="AI84" s="111">
        <f t="shared" si="33"/>
        <v>18958875908.354485</v>
      </c>
      <c r="AJ84" s="111">
        <f t="shared" si="33"/>
        <v>19034919437.567989</v>
      </c>
      <c r="AK84" s="111">
        <f t="shared" si="33"/>
        <v>19106164161.004665</v>
      </c>
      <c r="AL84" s="111">
        <f t="shared" si="33"/>
        <v>19172420797.053802</v>
      </c>
      <c r="AM84" s="111">
        <f t="shared" si="33"/>
        <v>19233513663.749847</v>
      </c>
      <c r="AN84" s="111">
        <f t="shared" si="33"/>
        <v>19289327243.639214</v>
      </c>
      <c r="AO84" s="111">
        <f t="shared" si="33"/>
        <v>19339834655.551968</v>
      </c>
      <c r="AP84" s="111">
        <f t="shared" si="33"/>
        <v>19385048624.302284</v>
      </c>
      <c r="AQ84" s="111">
        <f t="shared" si="33"/>
        <v>19424942586.840584</v>
      </c>
      <c r="AR84" s="111">
        <f t="shared" si="33"/>
        <v>19459446278.333672</v>
      </c>
      <c r="AS84" s="111">
        <f t="shared" si="33"/>
        <v>19488538066.597439</v>
      </c>
      <c r="AT84" s="111">
        <f t="shared" si="33"/>
        <v>19512312751.497429</v>
      </c>
      <c r="AU84" s="111">
        <f t="shared" si="33"/>
        <v>19530921639.027077</v>
      </c>
      <c r="AV84" s="111">
        <f t="shared" si="33"/>
        <v>19544468754.542164</v>
      </c>
      <c r="AW84" s="111">
        <f t="shared" si="33"/>
        <v>19552990721.648457</v>
      </c>
      <c r="AX84" s="111">
        <f t="shared" si="33"/>
        <v>19556530009.41325</v>
      </c>
      <c r="AY84" s="111">
        <f t="shared" si="33"/>
        <v>19555197045.364449</v>
      </c>
      <c r="AZ84" s="111">
        <f t="shared" si="33"/>
        <v>19549138960.16584</v>
      </c>
      <c r="BA84" s="111">
        <f t="shared" si="33"/>
        <v>19538473100.463043</v>
      </c>
      <c r="BB84" s="111">
        <f t="shared" si="33"/>
        <v>19523266987.301231</v>
      </c>
      <c r="BC84" s="111">
        <f t="shared" si="33"/>
        <v>19503571321.111832</v>
      </c>
      <c r="BD84" s="111">
        <f t="shared" si="33"/>
        <v>19479455412.367001</v>
      </c>
      <c r="BE84" s="111">
        <f t="shared" si="33"/>
        <v>19451001534.943329</v>
      </c>
      <c r="BF84" s="111">
        <f t="shared" si="33"/>
        <v>19418281067.095261</v>
      </c>
      <c r="BG84" s="111">
        <f t="shared" si="33"/>
        <v>19391625762.623676</v>
      </c>
      <c r="BH84" s="111">
        <f t="shared" si="33"/>
        <v>19373162421.015121</v>
      </c>
      <c r="BI84" s="111">
        <f t="shared" si="33"/>
        <v>19354716658.901318</v>
      </c>
      <c r="BJ84" s="111">
        <f t="shared" si="33"/>
        <v>19336288459.544312</v>
      </c>
      <c r="BK84" s="111">
        <f t="shared" ref="BK84" si="34">BK23*BK$48</f>
        <v>19317877806.22208</v>
      </c>
    </row>
    <row r="85" spans="3:63">
      <c r="C85" s="51" t="str">
        <v>SMS entrantes de otras redes</v>
      </c>
      <c r="G85" s="51" t="str">
        <v>mensajes</v>
      </c>
      <c r="N85" s="111">
        <f t="shared" ref="N85:BJ85" si="35">N24*N$48</f>
        <v>0</v>
      </c>
      <c r="O85" s="111">
        <f t="shared" si="35"/>
        <v>0</v>
      </c>
      <c r="P85" s="111">
        <f t="shared" si="35"/>
        <v>519944299.14482766</v>
      </c>
      <c r="Q85" s="111">
        <f t="shared" si="35"/>
        <v>1809105589.0647664</v>
      </c>
      <c r="R85" s="111">
        <f t="shared" si="35"/>
        <v>4138871907.9786758</v>
      </c>
      <c r="S85" s="111">
        <f t="shared" si="35"/>
        <v>7062887261.8105736</v>
      </c>
      <c r="T85" s="111">
        <f t="shared" si="35"/>
        <v>11885283323.971628</v>
      </c>
      <c r="U85" s="111">
        <f t="shared" si="35"/>
        <v>12670142946.401567</v>
      </c>
      <c r="V85" s="111">
        <f t="shared" si="35"/>
        <v>13456434587.889282</v>
      </c>
      <c r="W85" s="111">
        <f t="shared" si="35"/>
        <v>14216680032.609566</v>
      </c>
      <c r="X85" s="111">
        <f t="shared" si="35"/>
        <v>14880288838.271257</v>
      </c>
      <c r="Y85" s="111">
        <f t="shared" si="35"/>
        <v>15517151149.059071</v>
      </c>
      <c r="Z85" s="111">
        <f t="shared" si="35"/>
        <v>16130130022.256363</v>
      </c>
      <c r="AA85" s="111">
        <f t="shared" si="35"/>
        <v>16721649808.759066</v>
      </c>
      <c r="AB85" s="111">
        <f t="shared" si="35"/>
        <v>17293877000.886112</v>
      </c>
      <c r="AC85" s="111">
        <f t="shared" si="35"/>
        <v>17848802142.523129</v>
      </c>
      <c r="AD85" s="111">
        <f t="shared" si="35"/>
        <v>18388122377.944122</v>
      </c>
      <c r="AE85" s="111">
        <f t="shared" si="35"/>
        <v>18610276164.752712</v>
      </c>
      <c r="AF85" s="111">
        <f t="shared" si="35"/>
        <v>18703731136.717911</v>
      </c>
      <c r="AG85" s="111">
        <f t="shared" si="35"/>
        <v>18793114724.861015</v>
      </c>
      <c r="AH85" s="111">
        <f t="shared" si="35"/>
        <v>18878217765.049187</v>
      </c>
      <c r="AI85" s="111">
        <f t="shared" si="35"/>
        <v>18958875908.354485</v>
      </c>
      <c r="AJ85" s="111">
        <f t="shared" si="35"/>
        <v>19034919437.567989</v>
      </c>
      <c r="AK85" s="111">
        <f t="shared" si="35"/>
        <v>19106164161.004665</v>
      </c>
      <c r="AL85" s="111">
        <f t="shared" si="35"/>
        <v>19172420797.053802</v>
      </c>
      <c r="AM85" s="111">
        <f t="shared" si="35"/>
        <v>19233513663.749847</v>
      </c>
      <c r="AN85" s="111">
        <f t="shared" si="35"/>
        <v>19289327243.639214</v>
      </c>
      <c r="AO85" s="111">
        <f t="shared" si="35"/>
        <v>19339834655.551968</v>
      </c>
      <c r="AP85" s="111">
        <f t="shared" si="35"/>
        <v>19385048624.302284</v>
      </c>
      <c r="AQ85" s="111">
        <f t="shared" si="35"/>
        <v>19424942586.840584</v>
      </c>
      <c r="AR85" s="111">
        <f t="shared" si="35"/>
        <v>19459446278.333672</v>
      </c>
      <c r="AS85" s="111">
        <f t="shared" si="35"/>
        <v>19488538066.597439</v>
      </c>
      <c r="AT85" s="111">
        <f t="shared" si="35"/>
        <v>19512312751.497429</v>
      </c>
      <c r="AU85" s="111">
        <f t="shared" si="35"/>
        <v>19530921639.027077</v>
      </c>
      <c r="AV85" s="111">
        <f t="shared" si="35"/>
        <v>19544468754.542164</v>
      </c>
      <c r="AW85" s="111">
        <f t="shared" si="35"/>
        <v>19552990721.648457</v>
      </c>
      <c r="AX85" s="111">
        <f t="shared" si="35"/>
        <v>19556530009.41325</v>
      </c>
      <c r="AY85" s="111">
        <f t="shared" si="35"/>
        <v>19555197045.364449</v>
      </c>
      <c r="AZ85" s="111">
        <f t="shared" si="35"/>
        <v>19549138960.16584</v>
      </c>
      <c r="BA85" s="111">
        <f t="shared" si="35"/>
        <v>19538473100.463043</v>
      </c>
      <c r="BB85" s="111">
        <f t="shared" si="35"/>
        <v>19523266987.301231</v>
      </c>
      <c r="BC85" s="111">
        <f t="shared" si="35"/>
        <v>19503571321.111832</v>
      </c>
      <c r="BD85" s="111">
        <f t="shared" si="35"/>
        <v>19479455412.367001</v>
      </c>
      <c r="BE85" s="111">
        <f t="shared" si="35"/>
        <v>19451001534.943329</v>
      </c>
      <c r="BF85" s="111">
        <f t="shared" si="35"/>
        <v>19418281067.095261</v>
      </c>
      <c r="BG85" s="111">
        <f t="shared" si="35"/>
        <v>19391625762.623676</v>
      </c>
      <c r="BH85" s="111">
        <f t="shared" si="35"/>
        <v>19373162421.015121</v>
      </c>
      <c r="BI85" s="111">
        <f t="shared" si="35"/>
        <v>19354716658.901318</v>
      </c>
      <c r="BJ85" s="111">
        <f t="shared" si="35"/>
        <v>19336288459.544312</v>
      </c>
      <c r="BK85" s="111">
        <f t="shared" ref="BK85" si="36">BK24*BK$48</f>
        <v>19317877806.22208</v>
      </c>
    </row>
    <row r="86" spans="3:63">
      <c r="C86" s="51" t="str">
        <v>Recuperación de correo de voz</v>
      </c>
      <c r="G86" s="51" t="str">
        <v>minutos</v>
      </c>
      <c r="N86" s="111">
        <f t="shared" ref="N86:BJ86" si="37">N25*N$48</f>
        <v>0</v>
      </c>
      <c r="O86" s="111">
        <f t="shared" si="37"/>
        <v>0</v>
      </c>
      <c r="P86" s="111">
        <f t="shared" si="37"/>
        <v>68832843.944202349</v>
      </c>
      <c r="Q86" s="111">
        <f t="shared" si="37"/>
        <v>195108372.66659284</v>
      </c>
      <c r="R86" s="111">
        <f t="shared" si="37"/>
        <v>356902474.69788611</v>
      </c>
      <c r="S86" s="111">
        <f t="shared" si="37"/>
        <v>566579714.15926731</v>
      </c>
      <c r="T86" s="111">
        <f t="shared" si="37"/>
        <v>800955488.23731482</v>
      </c>
      <c r="U86" s="111">
        <f t="shared" si="37"/>
        <v>917871765.93207848</v>
      </c>
      <c r="V86" s="111">
        <f t="shared" si="37"/>
        <v>1045234176.3895247</v>
      </c>
      <c r="W86" s="111">
        <f t="shared" si="37"/>
        <v>1167937919.4760313</v>
      </c>
      <c r="X86" s="111">
        <f t="shared" si="37"/>
        <v>1275555846.9845052</v>
      </c>
      <c r="Y86" s="111">
        <f t="shared" si="37"/>
        <v>1374980206.1061056</v>
      </c>
      <c r="Z86" s="111">
        <f t="shared" si="37"/>
        <v>1463485399.2081244</v>
      </c>
      <c r="AA86" s="111">
        <f t="shared" si="37"/>
        <v>1545933087.6732063</v>
      </c>
      <c r="AB86" s="111">
        <f t="shared" si="37"/>
        <v>1613539885.2385259</v>
      </c>
      <c r="AC86" s="111">
        <f t="shared" si="37"/>
        <v>1680427176.1186757</v>
      </c>
      <c r="AD86" s="111">
        <f t="shared" si="37"/>
        <v>1746701102.247962</v>
      </c>
      <c r="AE86" s="111">
        <f t="shared" si="37"/>
        <v>1767555771.3105125</v>
      </c>
      <c r="AF86" s="111">
        <f t="shared" si="37"/>
        <v>1776498026.8860333</v>
      </c>
      <c r="AG86" s="111">
        <f t="shared" si="37"/>
        <v>1785056807.1139269</v>
      </c>
      <c r="AH86" s="111">
        <f t="shared" si="37"/>
        <v>1793213507.7330906</v>
      </c>
      <c r="AI86" s="111">
        <f t="shared" si="37"/>
        <v>1800950522.8089793</v>
      </c>
      <c r="AJ86" s="111">
        <f t="shared" si="37"/>
        <v>1808249434.1983502</v>
      </c>
      <c r="AK86" s="111">
        <f t="shared" si="37"/>
        <v>1815093210.6758156</v>
      </c>
      <c r="AL86" s="111">
        <f t="shared" si="37"/>
        <v>1821466151.0457461</v>
      </c>
      <c r="AM86" s="111">
        <f t="shared" si="37"/>
        <v>1827355412.7903528</v>
      </c>
      <c r="AN86" s="111">
        <f t="shared" si="37"/>
        <v>1832751451.7450726</v>
      </c>
      <c r="AO86" s="111">
        <f t="shared" si="37"/>
        <v>1837647827.1075082</v>
      </c>
      <c r="AP86" s="111">
        <f t="shared" si="37"/>
        <v>1842043376.618351</v>
      </c>
      <c r="AQ86" s="111">
        <f t="shared" si="37"/>
        <v>1845936667.8010392</v>
      </c>
      <c r="AR86" s="111">
        <f t="shared" si="37"/>
        <v>1849321961.8688824</v>
      </c>
      <c r="AS86" s="111">
        <f t="shared" si="37"/>
        <v>1852196880.1420264</v>
      </c>
      <c r="AT86" s="111">
        <f t="shared" si="37"/>
        <v>1854569388.3499999</v>
      </c>
      <c r="AU86" s="111">
        <f t="shared" si="37"/>
        <v>1856453424.8943205</v>
      </c>
      <c r="AV86" s="111">
        <f t="shared" si="37"/>
        <v>1857859220.0182385</v>
      </c>
      <c r="AW86" s="111">
        <f t="shared" si="37"/>
        <v>1858790580.1101937</v>
      </c>
      <c r="AX86" s="111">
        <f t="shared" si="37"/>
        <v>1859250997.5894303</v>
      </c>
      <c r="AY86" s="111">
        <f t="shared" si="37"/>
        <v>1859249964.863312</v>
      </c>
      <c r="AZ86" s="111">
        <f t="shared" si="37"/>
        <v>1858800995.0002975</v>
      </c>
      <c r="BA86" s="111">
        <f t="shared" si="37"/>
        <v>1857915438.2942743</v>
      </c>
      <c r="BB86" s="111">
        <f t="shared" si="37"/>
        <v>1856599961.4181149</v>
      </c>
      <c r="BC86" s="111">
        <f t="shared" si="37"/>
        <v>1854859025.1921329</v>
      </c>
      <c r="BD86" s="111">
        <f t="shared" si="37"/>
        <v>1852698551.2021432</v>
      </c>
      <c r="BE86" s="111">
        <f t="shared" si="37"/>
        <v>1850126130.7500992</v>
      </c>
      <c r="BF86" s="111">
        <f t="shared" si="37"/>
        <v>1847148833.0148404</v>
      </c>
      <c r="BG86" s="111">
        <f t="shared" si="37"/>
        <v>1844715210.1048012</v>
      </c>
      <c r="BH86" s="111">
        <f t="shared" si="37"/>
        <v>1843027010.8828249</v>
      </c>
      <c r="BI86" s="111">
        <f t="shared" si="37"/>
        <v>1841340312.1382687</v>
      </c>
      <c r="BJ86" s="111">
        <f t="shared" si="37"/>
        <v>1839655112.5834153</v>
      </c>
      <c r="BK86" s="111">
        <f t="shared" ref="BK86" si="38">BK25*BK$48</f>
        <v>1837971410.9318695</v>
      </c>
    </row>
    <row r="87" spans="3:63">
      <c r="C87" s="51" t="str">
        <v>Depósito de corroe de voz</v>
      </c>
      <c r="G87" s="51" t="str">
        <v>minutos</v>
      </c>
      <c r="N87" s="111">
        <f t="shared" ref="N87:BJ87" si="39">N26*N$48</f>
        <v>0</v>
      </c>
      <c r="O87" s="111">
        <f t="shared" si="39"/>
        <v>0</v>
      </c>
      <c r="P87" s="111">
        <f t="shared" si="39"/>
        <v>82599412.733042806</v>
      </c>
      <c r="Q87" s="111">
        <f t="shared" si="39"/>
        <v>234130047.19991139</v>
      </c>
      <c r="R87" s="111">
        <f t="shared" si="39"/>
        <v>428282969.63746327</v>
      </c>
      <c r="S87" s="111">
        <f t="shared" si="39"/>
        <v>679895656.9911207</v>
      </c>
      <c r="T87" s="111">
        <f t="shared" si="39"/>
        <v>961146585.88477778</v>
      </c>
      <c r="U87" s="111">
        <f t="shared" si="39"/>
        <v>1101446119.118494</v>
      </c>
      <c r="V87" s="111">
        <f t="shared" si="39"/>
        <v>1254281011.6674294</v>
      </c>
      <c r="W87" s="111">
        <f t="shared" si="39"/>
        <v>1401525503.3712373</v>
      </c>
      <c r="X87" s="111">
        <f t="shared" si="39"/>
        <v>1530667016.3814061</v>
      </c>
      <c r="Y87" s="111">
        <f t="shared" si="39"/>
        <v>1649976247.3273263</v>
      </c>
      <c r="Z87" s="111">
        <f t="shared" si="39"/>
        <v>1756182479.0497494</v>
      </c>
      <c r="AA87" s="111">
        <f t="shared" si="39"/>
        <v>1855119705.2078476</v>
      </c>
      <c r="AB87" s="111">
        <f t="shared" si="39"/>
        <v>1936247862.286231</v>
      </c>
      <c r="AC87" s="111">
        <f t="shared" si="39"/>
        <v>2016512611.3424106</v>
      </c>
      <c r="AD87" s="111">
        <f t="shared" si="39"/>
        <v>2096041322.6975541</v>
      </c>
      <c r="AE87" s="111">
        <f t="shared" si="39"/>
        <v>2121066925.5726147</v>
      </c>
      <c r="AF87" s="111">
        <f t="shared" si="39"/>
        <v>2131797632.2632399</v>
      </c>
      <c r="AG87" s="111">
        <f t="shared" si="39"/>
        <v>2142068168.5367119</v>
      </c>
      <c r="AH87" s="111">
        <f t="shared" si="39"/>
        <v>2151856209.2797089</v>
      </c>
      <c r="AI87" s="111">
        <f t="shared" si="39"/>
        <v>2161140627.3707752</v>
      </c>
      <c r="AJ87" s="111">
        <f t="shared" si="39"/>
        <v>2169899321.0380201</v>
      </c>
      <c r="AK87" s="111">
        <f t="shared" si="39"/>
        <v>2178111852.8109784</v>
      </c>
      <c r="AL87" s="111">
        <f t="shared" si="39"/>
        <v>2185759381.2548952</v>
      </c>
      <c r="AM87" s="111">
        <f t="shared" si="39"/>
        <v>2192826495.348423</v>
      </c>
      <c r="AN87" s="111">
        <f t="shared" si="39"/>
        <v>2199301742.0940866</v>
      </c>
      <c r="AO87" s="111">
        <f t="shared" si="39"/>
        <v>2205177392.5290098</v>
      </c>
      <c r="AP87" s="111">
        <f t="shared" si="39"/>
        <v>2210452051.9420209</v>
      </c>
      <c r="AQ87" s="111">
        <f t="shared" si="39"/>
        <v>2215124001.3612466</v>
      </c>
      <c r="AR87" s="111">
        <f t="shared" si="39"/>
        <v>2219186354.2426586</v>
      </c>
      <c r="AS87" s="111">
        <f t="shared" si="39"/>
        <v>2222636256.1704316</v>
      </c>
      <c r="AT87" s="111">
        <f t="shared" si="39"/>
        <v>2225483266.0199995</v>
      </c>
      <c r="AU87" s="111">
        <f t="shared" si="39"/>
        <v>2227744109.8731842</v>
      </c>
      <c r="AV87" s="111">
        <f t="shared" si="39"/>
        <v>2229431064.0218859</v>
      </c>
      <c r="AW87" s="111">
        <f t="shared" si="39"/>
        <v>2230548696.1322327</v>
      </c>
      <c r="AX87" s="111">
        <f t="shared" si="39"/>
        <v>2231101197.107316</v>
      </c>
      <c r="AY87" s="111">
        <f t="shared" si="39"/>
        <v>2231099957.8359742</v>
      </c>
      <c r="AZ87" s="111">
        <f t="shared" si="39"/>
        <v>2230561194.0003567</v>
      </c>
      <c r="BA87" s="111">
        <f t="shared" si="39"/>
        <v>2229498525.9531288</v>
      </c>
      <c r="BB87" s="111">
        <f t="shared" si="39"/>
        <v>2227919953.7017374</v>
      </c>
      <c r="BC87" s="111">
        <f t="shared" si="39"/>
        <v>2225830830.2305593</v>
      </c>
      <c r="BD87" s="111">
        <f t="shared" si="39"/>
        <v>2223238261.4425716</v>
      </c>
      <c r="BE87" s="111">
        <f t="shared" si="39"/>
        <v>2220151356.9001188</v>
      </c>
      <c r="BF87" s="111">
        <f t="shared" si="39"/>
        <v>2216578599.6178079</v>
      </c>
      <c r="BG87" s="111">
        <f t="shared" si="39"/>
        <v>2213658252.125761</v>
      </c>
      <c r="BH87" s="111">
        <f t="shared" si="39"/>
        <v>2211632413.0593891</v>
      </c>
      <c r="BI87" s="111">
        <f t="shared" si="39"/>
        <v>2209608374.5659223</v>
      </c>
      <c r="BJ87" s="111">
        <f t="shared" si="39"/>
        <v>2207586135.1000981</v>
      </c>
      <c r="BK87" s="111">
        <f t="shared" ref="BK87" si="40">BK26*BK$48</f>
        <v>2205565693.1182427</v>
      </c>
    </row>
    <row r="88" spans="3:63">
      <c r="C88" s="51" t="str">
        <v xml:space="preserve">Datos GPRS </v>
      </c>
      <c r="G88" s="51" t="str">
        <v>megabytes</v>
      </c>
      <c r="N88" s="111">
        <f t="shared" ref="N88:BJ88" si="41">N27*N$48</f>
        <v>0</v>
      </c>
      <c r="O88" s="111">
        <f t="shared" si="41"/>
        <v>0</v>
      </c>
      <c r="P88" s="111">
        <f t="shared" si="41"/>
        <v>1733333.3333333333</v>
      </c>
      <c r="Q88" s="111">
        <f t="shared" si="41"/>
        <v>2156611.570628515</v>
      </c>
      <c r="R88" s="111">
        <f t="shared" si="41"/>
        <v>7222324.6802568184</v>
      </c>
      <c r="S88" s="111">
        <f t="shared" si="41"/>
        <v>15781860.083229546</v>
      </c>
      <c r="T88" s="111">
        <f t="shared" si="41"/>
        <v>36868064.516129062</v>
      </c>
      <c r="U88" s="111">
        <f t="shared" si="41"/>
        <v>35662798.104220614</v>
      </c>
      <c r="V88" s="111">
        <f t="shared" si="41"/>
        <v>41472354.295260608</v>
      </c>
      <c r="W88" s="111">
        <f t="shared" si="41"/>
        <v>40882819.611305147</v>
      </c>
      <c r="X88" s="111">
        <f t="shared" si="41"/>
        <v>41340822.058354944</v>
      </c>
      <c r="Y88" s="111">
        <f t="shared" si="41"/>
        <v>47341463.44605083</v>
      </c>
      <c r="Z88" s="111">
        <f t="shared" si="41"/>
        <v>52126989.153352872</v>
      </c>
      <c r="AA88" s="111">
        <f t="shared" si="41"/>
        <v>55951429.789470918</v>
      </c>
      <c r="AB88" s="111">
        <f t="shared" si="41"/>
        <v>59088602.677835442</v>
      </c>
      <c r="AC88" s="111">
        <f t="shared" si="41"/>
        <v>61760935.071943671</v>
      </c>
      <c r="AD88" s="111">
        <f t="shared" si="41"/>
        <v>64128608.150425375</v>
      </c>
      <c r="AE88" s="111">
        <f t="shared" si="41"/>
        <v>64783200.936950639</v>
      </c>
      <c r="AF88" s="111">
        <f t="shared" si="41"/>
        <v>65108521.860389963</v>
      </c>
      <c r="AG88" s="111">
        <f t="shared" si="41"/>
        <v>65419670.115250781</v>
      </c>
      <c r="AH88" s="111">
        <f t="shared" si="41"/>
        <v>65715917.59186253</v>
      </c>
      <c r="AI88" s="111">
        <f t="shared" si="41"/>
        <v>65996692.184280731</v>
      </c>
      <c r="AJ88" s="111">
        <f t="shared" si="41"/>
        <v>66261403.099335469</v>
      </c>
      <c r="AK88" s="111">
        <f t="shared" si="41"/>
        <v>66509409.157560289</v>
      </c>
      <c r="AL88" s="111">
        <f t="shared" si="41"/>
        <v>66740051.461230524</v>
      </c>
      <c r="AM88" s="111">
        <f t="shared" si="41"/>
        <v>66952718.453592546</v>
      </c>
      <c r="AN88" s="111">
        <f t="shared" si="41"/>
        <v>67147008.013240844</v>
      </c>
      <c r="AO88" s="111">
        <f t="shared" si="41"/>
        <v>67322826.565624639</v>
      </c>
      <c r="AP88" s="111">
        <f t="shared" si="41"/>
        <v>67480218.406389266</v>
      </c>
      <c r="AQ88" s="111">
        <f t="shared" si="41"/>
        <v>67619091.068375066</v>
      </c>
      <c r="AR88" s="111">
        <f t="shared" si="41"/>
        <v>67739199.95656535</v>
      </c>
      <c r="AS88" s="111">
        <f t="shared" si="41"/>
        <v>67840469.768363029</v>
      </c>
      <c r="AT88" s="111">
        <f t="shared" si="41"/>
        <v>67923230.50632596</v>
      </c>
      <c r="AU88" s="111">
        <f t="shared" si="41"/>
        <v>67988008.873362184</v>
      </c>
      <c r="AV88" s="111">
        <f t="shared" si="41"/>
        <v>68035166.986372486</v>
      </c>
      <c r="AW88" s="111">
        <f t="shared" si="41"/>
        <v>68064832.333761081</v>
      </c>
      <c r="AX88" s="111">
        <f t="shared" si="41"/>
        <v>68077152.752244413</v>
      </c>
      <c r="AY88" s="111">
        <f t="shared" si="41"/>
        <v>68072512.644969776</v>
      </c>
      <c r="AZ88" s="111">
        <f t="shared" si="41"/>
        <v>68051424.180336565</v>
      </c>
      <c r="BA88" s="111">
        <f t="shared" si="41"/>
        <v>68014295.847249269</v>
      </c>
      <c r="BB88" s="111">
        <f t="shared" si="41"/>
        <v>67961362.689476043</v>
      </c>
      <c r="BC88" s="111">
        <f t="shared" si="41"/>
        <v>67892801.197478876</v>
      </c>
      <c r="BD88" s="111">
        <f t="shared" si="41"/>
        <v>67808852.644101009</v>
      </c>
      <c r="BE88" s="111">
        <f t="shared" si="41"/>
        <v>67709803.428374469</v>
      </c>
      <c r="BF88" s="111">
        <f t="shared" si="41"/>
        <v>67595902.021184862</v>
      </c>
      <c r="BG88" s="111">
        <f t="shared" si="41"/>
        <v>67503113.718081206</v>
      </c>
      <c r="BH88" s="111">
        <f t="shared" si="41"/>
        <v>67438842.002884403</v>
      </c>
      <c r="BI88" s="111">
        <f t="shared" si="41"/>
        <v>67374631.48269251</v>
      </c>
      <c r="BJ88" s="111">
        <f t="shared" si="41"/>
        <v>67310482.099239916</v>
      </c>
      <c r="BK88" s="111">
        <f t="shared" ref="BK88" si="42">BK27*BK$48</f>
        <v>67246393.794316545</v>
      </c>
    </row>
    <row r="89" spans="3:63">
      <c r="C89" s="51" t="str">
        <v>Datos EDGE</v>
      </c>
      <c r="G89" s="51" t="str">
        <v>megabytes</v>
      </c>
      <c r="N89" s="111">
        <f t="shared" ref="N89:BJ89" si="43">N28*N$48</f>
        <v>0</v>
      </c>
      <c r="O89" s="111">
        <f t="shared" si="43"/>
        <v>0</v>
      </c>
      <c r="P89" s="111">
        <f t="shared" si="43"/>
        <v>5600000</v>
      </c>
      <c r="Q89" s="111">
        <f t="shared" si="43"/>
        <v>12939669.423771078</v>
      </c>
      <c r="R89" s="111">
        <f t="shared" si="43"/>
        <v>46945110.421669275</v>
      </c>
      <c r="S89" s="111">
        <f t="shared" si="43"/>
        <v>89430540.471634015</v>
      </c>
      <c r="T89" s="111">
        <f t="shared" si="43"/>
        <v>147472258.06451613</v>
      </c>
      <c r="U89" s="111">
        <f t="shared" si="43"/>
        <v>142651192.41688234</v>
      </c>
      <c r="V89" s="111">
        <f t="shared" si="43"/>
        <v>165889417.18104225</v>
      </c>
      <c r="W89" s="111">
        <f t="shared" si="43"/>
        <v>95393245.759711936</v>
      </c>
      <c r="X89" s="111">
        <f t="shared" si="43"/>
        <v>82681644.116709828</v>
      </c>
      <c r="Y89" s="111">
        <f t="shared" si="43"/>
        <v>94682926.892101586</v>
      </c>
      <c r="Z89" s="111">
        <f t="shared" si="43"/>
        <v>104253978.30670567</v>
      </c>
      <c r="AA89" s="111">
        <f t="shared" si="43"/>
        <v>111902859.57894173</v>
      </c>
      <c r="AB89" s="111">
        <f t="shared" si="43"/>
        <v>118177205.35567077</v>
      </c>
      <c r="AC89" s="111">
        <f t="shared" si="43"/>
        <v>123521870.14388722</v>
      </c>
      <c r="AD89" s="111">
        <f t="shared" si="43"/>
        <v>128257216.30085063</v>
      </c>
      <c r="AE89" s="111">
        <f t="shared" si="43"/>
        <v>129566401.87390116</v>
      </c>
      <c r="AF89" s="111">
        <f t="shared" si="43"/>
        <v>130217043.72077984</v>
      </c>
      <c r="AG89" s="111">
        <f t="shared" si="43"/>
        <v>130839340.23050144</v>
      </c>
      <c r="AH89" s="111">
        <f t="shared" si="43"/>
        <v>131431835.18372495</v>
      </c>
      <c r="AI89" s="111">
        <f t="shared" si="43"/>
        <v>131993384.36856134</v>
      </c>
      <c r="AJ89" s="111">
        <f t="shared" si="43"/>
        <v>132522806.19867083</v>
      </c>
      <c r="AK89" s="111">
        <f t="shared" si="43"/>
        <v>133018818.31512047</v>
      </c>
      <c r="AL89" s="111">
        <f t="shared" si="43"/>
        <v>133480102.92246093</v>
      </c>
      <c r="AM89" s="111">
        <f t="shared" si="43"/>
        <v>133905436.90718497</v>
      </c>
      <c r="AN89" s="111">
        <f t="shared" si="43"/>
        <v>134294016.02648157</v>
      </c>
      <c r="AO89" s="111">
        <f t="shared" si="43"/>
        <v>134645653.13124916</v>
      </c>
      <c r="AP89" s="111">
        <f t="shared" si="43"/>
        <v>134960436.81277841</v>
      </c>
      <c r="AQ89" s="111">
        <f t="shared" si="43"/>
        <v>135238182.13675004</v>
      </c>
      <c r="AR89" s="111">
        <f t="shared" si="43"/>
        <v>135478399.91313058</v>
      </c>
      <c r="AS89" s="111">
        <f t="shared" si="43"/>
        <v>135680939.53672594</v>
      </c>
      <c r="AT89" s="111">
        <f t="shared" si="43"/>
        <v>135846461.0126518</v>
      </c>
      <c r="AU89" s="111">
        <f t="shared" si="43"/>
        <v>135976017.74672425</v>
      </c>
      <c r="AV89" s="111">
        <f t="shared" si="43"/>
        <v>136070333.97274485</v>
      </c>
      <c r="AW89" s="111">
        <f t="shared" si="43"/>
        <v>136129664.66752204</v>
      </c>
      <c r="AX89" s="111">
        <f t="shared" si="43"/>
        <v>136154305.50448871</v>
      </c>
      <c r="AY89" s="111">
        <f t="shared" si="43"/>
        <v>136145025.28993943</v>
      </c>
      <c r="AZ89" s="111">
        <f t="shared" si="43"/>
        <v>136102848.36067301</v>
      </c>
      <c r="BA89" s="111">
        <f t="shared" si="43"/>
        <v>136028591.69449842</v>
      </c>
      <c r="BB89" s="111">
        <f t="shared" si="43"/>
        <v>135922725.37895197</v>
      </c>
      <c r="BC89" s="111">
        <f t="shared" si="43"/>
        <v>135785602.39495763</v>
      </c>
      <c r="BD89" s="111">
        <f t="shared" si="43"/>
        <v>135617705.2882019</v>
      </c>
      <c r="BE89" s="111">
        <f t="shared" si="43"/>
        <v>135419606.85674882</v>
      </c>
      <c r="BF89" s="111">
        <f t="shared" si="43"/>
        <v>135191804.0423696</v>
      </c>
      <c r="BG89" s="111">
        <f t="shared" si="43"/>
        <v>135006227.43616229</v>
      </c>
      <c r="BH89" s="111">
        <f t="shared" si="43"/>
        <v>134877684.00576869</v>
      </c>
      <c r="BI89" s="111">
        <f t="shared" si="43"/>
        <v>134749262.9653849</v>
      </c>
      <c r="BJ89" s="111">
        <f t="shared" si="43"/>
        <v>134620964.19847974</v>
      </c>
      <c r="BK89" s="111">
        <f t="shared" ref="BK89" si="44">BK28*BK$48</f>
        <v>134492787.588633</v>
      </c>
    </row>
    <row r="90" spans="3:63">
      <c r="C90" s="51" t="str">
        <v>Datos Release 99</v>
      </c>
      <c r="G90" s="51" t="str">
        <v>megabytes</v>
      </c>
      <c r="N90" s="111">
        <f t="shared" ref="N90:BJ90" si="45">N29*N$48</f>
        <v>0</v>
      </c>
      <c r="O90" s="111">
        <f t="shared" si="45"/>
        <v>0</v>
      </c>
      <c r="P90" s="111">
        <f t="shared" si="45"/>
        <v>6000000</v>
      </c>
      <c r="Q90" s="111">
        <f t="shared" si="45"/>
        <v>28035950.418170672</v>
      </c>
      <c r="R90" s="111">
        <f t="shared" si="45"/>
        <v>108334870.20385216</v>
      </c>
      <c r="S90" s="111">
        <f t="shared" si="45"/>
        <v>184121700.97101119</v>
      </c>
      <c r="T90" s="111">
        <f t="shared" si="45"/>
        <v>460850806.45161283</v>
      </c>
      <c r="U90" s="111">
        <f t="shared" si="45"/>
        <v>534941971.56330872</v>
      </c>
      <c r="V90" s="111">
        <f t="shared" si="45"/>
        <v>311042657.21445423</v>
      </c>
      <c r="W90" s="111">
        <f t="shared" si="45"/>
        <v>136276065.37101704</v>
      </c>
      <c r="X90" s="111">
        <f t="shared" si="45"/>
        <v>82681644.116709828</v>
      </c>
      <c r="Y90" s="111">
        <f t="shared" si="45"/>
        <v>94682926.892101586</v>
      </c>
      <c r="Z90" s="111">
        <f t="shared" si="45"/>
        <v>104253978.30670567</v>
      </c>
      <c r="AA90" s="111">
        <f t="shared" si="45"/>
        <v>111902859.57894173</v>
      </c>
      <c r="AB90" s="111">
        <f t="shared" si="45"/>
        <v>118177205.35567077</v>
      </c>
      <c r="AC90" s="111">
        <f t="shared" si="45"/>
        <v>123521870.14388722</v>
      </c>
      <c r="AD90" s="111">
        <f t="shared" si="45"/>
        <v>128257216.30085063</v>
      </c>
      <c r="AE90" s="111">
        <f t="shared" si="45"/>
        <v>129566401.87390116</v>
      </c>
      <c r="AF90" s="111">
        <f t="shared" si="45"/>
        <v>130217043.72077984</v>
      </c>
      <c r="AG90" s="111">
        <f t="shared" si="45"/>
        <v>130839340.23050144</v>
      </c>
      <c r="AH90" s="111">
        <f t="shared" si="45"/>
        <v>131431835.18372495</v>
      </c>
      <c r="AI90" s="111">
        <f t="shared" si="45"/>
        <v>131993384.36856134</v>
      </c>
      <c r="AJ90" s="111">
        <f t="shared" si="45"/>
        <v>132522806.19867083</v>
      </c>
      <c r="AK90" s="111">
        <f t="shared" si="45"/>
        <v>133018818.31512047</v>
      </c>
      <c r="AL90" s="111">
        <f t="shared" si="45"/>
        <v>133480102.92246093</v>
      </c>
      <c r="AM90" s="111">
        <f t="shared" si="45"/>
        <v>133905436.90718497</v>
      </c>
      <c r="AN90" s="111">
        <f t="shared" si="45"/>
        <v>134294016.02648157</v>
      </c>
      <c r="AO90" s="111">
        <f t="shared" si="45"/>
        <v>134645653.13124916</v>
      </c>
      <c r="AP90" s="111">
        <f t="shared" si="45"/>
        <v>134960436.81277841</v>
      </c>
      <c r="AQ90" s="111">
        <f t="shared" si="45"/>
        <v>135238182.13675004</v>
      </c>
      <c r="AR90" s="111">
        <f t="shared" si="45"/>
        <v>135478399.91313058</v>
      </c>
      <c r="AS90" s="111">
        <f t="shared" si="45"/>
        <v>135680939.53672594</v>
      </c>
      <c r="AT90" s="111">
        <f t="shared" si="45"/>
        <v>135846461.0126518</v>
      </c>
      <c r="AU90" s="111">
        <f t="shared" si="45"/>
        <v>135976017.74672425</v>
      </c>
      <c r="AV90" s="111">
        <f t="shared" si="45"/>
        <v>136070333.97274485</v>
      </c>
      <c r="AW90" s="111">
        <f t="shared" si="45"/>
        <v>136129664.66752204</v>
      </c>
      <c r="AX90" s="111">
        <f t="shared" si="45"/>
        <v>136154305.50448871</v>
      </c>
      <c r="AY90" s="111">
        <f t="shared" si="45"/>
        <v>136145025.28993943</v>
      </c>
      <c r="AZ90" s="111">
        <f t="shared" si="45"/>
        <v>136102848.36067301</v>
      </c>
      <c r="BA90" s="111">
        <f t="shared" si="45"/>
        <v>136028591.69449842</v>
      </c>
      <c r="BB90" s="111">
        <f t="shared" si="45"/>
        <v>135922725.37895197</v>
      </c>
      <c r="BC90" s="111">
        <f t="shared" si="45"/>
        <v>135785602.39495763</v>
      </c>
      <c r="BD90" s="111">
        <f t="shared" si="45"/>
        <v>135617705.2882019</v>
      </c>
      <c r="BE90" s="111">
        <f t="shared" si="45"/>
        <v>135419606.85674882</v>
      </c>
      <c r="BF90" s="111">
        <f t="shared" si="45"/>
        <v>135191804.0423696</v>
      </c>
      <c r="BG90" s="111">
        <f t="shared" si="45"/>
        <v>135006227.43616229</v>
      </c>
      <c r="BH90" s="111">
        <f t="shared" si="45"/>
        <v>134877684.00576869</v>
      </c>
      <c r="BI90" s="111">
        <f t="shared" si="45"/>
        <v>134749262.9653849</v>
      </c>
      <c r="BJ90" s="111">
        <f t="shared" si="45"/>
        <v>134620964.19847974</v>
      </c>
      <c r="BK90" s="111">
        <f t="shared" ref="BK90" si="46">BK29*BK$48</f>
        <v>134492787.588633</v>
      </c>
    </row>
    <row r="91" spans="3:63">
      <c r="C91" s="51" t="str">
        <v>Datos - HSDPA</v>
      </c>
      <c r="G91" s="51" t="str">
        <v>megabytes</v>
      </c>
      <c r="N91" s="111">
        <f t="shared" ref="N91:BJ91" si="47">N30*N$48</f>
        <v>0</v>
      </c>
      <c r="O91" s="111">
        <f t="shared" si="47"/>
        <v>0</v>
      </c>
      <c r="P91" s="111">
        <f t="shared" si="47"/>
        <v>0</v>
      </c>
      <c r="Q91" s="111">
        <f t="shared" si="47"/>
        <v>0</v>
      </c>
      <c r="R91" s="111">
        <f t="shared" si="47"/>
        <v>16504677.078049116</v>
      </c>
      <c r="S91" s="111">
        <f t="shared" si="47"/>
        <v>209914213.90501127</v>
      </c>
      <c r="T91" s="111">
        <f t="shared" si="47"/>
        <v>1037513574.8552358</v>
      </c>
      <c r="U91" s="111">
        <f t="shared" si="47"/>
        <v>2425070271.0869994</v>
      </c>
      <c r="V91" s="111">
        <f t="shared" si="47"/>
        <v>3909323330.4700298</v>
      </c>
      <c r="W91" s="111">
        <f t="shared" si="47"/>
        <v>5420565790.6776428</v>
      </c>
      <c r="X91" s="111">
        <f t="shared" si="47"/>
        <v>6623675700.8296366</v>
      </c>
      <c r="Y91" s="111">
        <f t="shared" si="47"/>
        <v>7535676947.3318329</v>
      </c>
      <c r="Z91" s="111">
        <f t="shared" si="47"/>
        <v>8255953412.6824474</v>
      </c>
      <c r="AA91" s="111">
        <f t="shared" si="47"/>
        <v>8827757876.1061592</v>
      </c>
      <c r="AB91" s="111">
        <f t="shared" si="47"/>
        <v>9295434683.9023972</v>
      </c>
      <c r="AC91" s="111">
        <f t="shared" si="47"/>
        <v>9694092953.6672421</v>
      </c>
      <c r="AD91" s="111">
        <f t="shared" si="47"/>
        <v>10048530053.633442</v>
      </c>
      <c r="AE91" s="111">
        <f t="shared" si="47"/>
        <v>10151100427.106411</v>
      </c>
      <c r="AF91" s="111">
        <f t="shared" si="47"/>
        <v>10202076070.7472</v>
      </c>
      <c r="AG91" s="111">
        <f t="shared" si="47"/>
        <v>10250830950.671782</v>
      </c>
      <c r="AH91" s="111">
        <f t="shared" si="47"/>
        <v>10297250976.895702</v>
      </c>
      <c r="AI91" s="111">
        <f t="shared" si="47"/>
        <v>10341246504.189743</v>
      </c>
      <c r="AJ91" s="111">
        <f t="shared" si="47"/>
        <v>10382724959.159683</v>
      </c>
      <c r="AK91" s="111">
        <f t="shared" si="47"/>
        <v>10421585873.210861</v>
      </c>
      <c r="AL91" s="111">
        <f t="shared" si="47"/>
        <v>10457726001.414379</v>
      </c>
      <c r="AM91" s="111">
        <f t="shared" si="47"/>
        <v>10491049516.859358</v>
      </c>
      <c r="AN91" s="111">
        <f t="shared" si="47"/>
        <v>10521493409.77301</v>
      </c>
      <c r="AO91" s="111">
        <f t="shared" si="47"/>
        <v>10549043017.64023</v>
      </c>
      <c r="AP91" s="111">
        <f t="shared" si="47"/>
        <v>10573705281.296574</v>
      </c>
      <c r="AQ91" s="111">
        <f t="shared" si="47"/>
        <v>10595465711.747818</v>
      </c>
      <c r="AR91" s="111">
        <f t="shared" si="47"/>
        <v>10614285982.567629</v>
      </c>
      <c r="AS91" s="111">
        <f t="shared" si="47"/>
        <v>10630154294.335564</v>
      </c>
      <c r="AT91" s="111">
        <f t="shared" si="47"/>
        <v>10643122356.27651</v>
      </c>
      <c r="AU91" s="111">
        <f t="shared" si="47"/>
        <v>10653272699.263248</v>
      </c>
      <c r="AV91" s="111">
        <f t="shared" si="47"/>
        <v>10660662064.626442</v>
      </c>
      <c r="AW91" s="111">
        <f t="shared" si="47"/>
        <v>10665310428.958418</v>
      </c>
      <c r="AX91" s="111">
        <f t="shared" si="47"/>
        <v>10667240957.297855</v>
      </c>
      <c r="AY91" s="111">
        <f t="shared" si="47"/>
        <v>10666513883.083305</v>
      </c>
      <c r="AZ91" s="111">
        <f t="shared" si="47"/>
        <v>10663209459.725872</v>
      </c>
      <c r="BA91" s="111">
        <f t="shared" si="47"/>
        <v>10657391694.74345</v>
      </c>
      <c r="BB91" s="111">
        <f t="shared" si="47"/>
        <v>10649097417.944706</v>
      </c>
      <c r="BC91" s="111">
        <f t="shared" si="47"/>
        <v>10638354284.221306</v>
      </c>
      <c r="BD91" s="111">
        <f t="shared" si="47"/>
        <v>10625200099.436914</v>
      </c>
      <c r="BE91" s="111">
        <f t="shared" si="47"/>
        <v>10609679740.431423</v>
      </c>
      <c r="BF91" s="111">
        <f t="shared" si="47"/>
        <v>10591832140.954273</v>
      </c>
      <c r="BG91" s="111">
        <f t="shared" si="47"/>
        <v>10577292825.674334</v>
      </c>
      <c r="BH91" s="111">
        <f t="shared" si="47"/>
        <v>10567221871.690136</v>
      </c>
      <c r="BI91" s="111">
        <f t="shared" si="47"/>
        <v>10557160506.559706</v>
      </c>
      <c r="BJ91" s="111">
        <f t="shared" si="47"/>
        <v>10547108721.15321</v>
      </c>
      <c r="BK91" s="111">
        <f t="shared" ref="BK91" si="48">BK30*BK$48</f>
        <v>10537066506.34951</v>
      </c>
    </row>
    <row r="92" spans="3:63">
      <c r="C92" s="51" t="str">
        <v>Datos - HSUPA</v>
      </c>
      <c r="G92" s="51" t="str">
        <v>megabytes</v>
      </c>
      <c r="N92" s="111">
        <f t="shared" ref="N92:BJ92" si="49">N31*N$48</f>
        <v>0</v>
      </c>
      <c r="O92" s="111">
        <f t="shared" si="49"/>
        <v>0</v>
      </c>
      <c r="P92" s="111">
        <f t="shared" si="49"/>
        <v>0</v>
      </c>
      <c r="Q92" s="111">
        <f t="shared" si="49"/>
        <v>0</v>
      </c>
      <c r="R92" s="111">
        <f t="shared" si="49"/>
        <v>1551134.6225929158</v>
      </c>
      <c r="S92" s="111">
        <f t="shared" si="49"/>
        <v>26813687.343431711</v>
      </c>
      <c r="T92" s="111">
        <f t="shared" si="49"/>
        <v>160698521.91895765</v>
      </c>
      <c r="U92" s="111">
        <f t="shared" si="49"/>
        <v>427953577.25064707</v>
      </c>
      <c r="V92" s="111">
        <f t="shared" si="49"/>
        <v>756316527.74678433</v>
      </c>
      <c r="W92" s="111">
        <f t="shared" si="49"/>
        <v>1120685347.1311755</v>
      </c>
      <c r="X92" s="111">
        <f t="shared" si="49"/>
        <v>1437784600.5495696</v>
      </c>
      <c r="Y92" s="111">
        <f t="shared" si="49"/>
        <v>1695908424.6480706</v>
      </c>
      <c r="Z92" s="111">
        <f t="shared" si="49"/>
        <v>1908809472.221354</v>
      </c>
      <c r="AA92" s="111">
        <f t="shared" si="49"/>
        <v>2082770932.8406603</v>
      </c>
      <c r="AB92" s="111">
        <f t="shared" si="49"/>
        <v>2226842838.2755041</v>
      </c>
      <c r="AC92" s="111">
        <f t="shared" si="49"/>
        <v>2349289385.361762</v>
      </c>
      <c r="AD92" s="111">
        <f t="shared" si="49"/>
        <v>2456548535.6994925</v>
      </c>
      <c r="AE92" s="111">
        <f t="shared" si="49"/>
        <v>2481623755.5989504</v>
      </c>
      <c r="AF92" s="111">
        <f t="shared" si="49"/>
        <v>2494085692.0288305</v>
      </c>
      <c r="AG92" s="111">
        <f t="shared" si="49"/>
        <v>2506004721.8021088</v>
      </c>
      <c r="AH92" s="111">
        <f t="shared" si="49"/>
        <v>2517352953.5174794</v>
      </c>
      <c r="AI92" s="111">
        <f t="shared" si="49"/>
        <v>2528108471.7449865</v>
      </c>
      <c r="AJ92" s="111">
        <f t="shared" si="49"/>
        <v>2538248645.2107205</v>
      </c>
      <c r="AK92" s="111">
        <f t="shared" si="49"/>
        <v>2547748912.5133839</v>
      </c>
      <c r="AL92" s="111">
        <f t="shared" si="49"/>
        <v>2556584033.5255604</v>
      </c>
      <c r="AM92" s="111">
        <f t="shared" si="49"/>
        <v>2564730581.591177</v>
      </c>
      <c r="AN92" s="111">
        <f t="shared" si="49"/>
        <v>2572173152.8089428</v>
      </c>
      <c r="AO92" s="111">
        <f t="shared" si="49"/>
        <v>2578908162.6565619</v>
      </c>
      <c r="AP92" s="111">
        <f t="shared" si="49"/>
        <v>2584937307.9493217</v>
      </c>
      <c r="AQ92" s="111">
        <f t="shared" si="49"/>
        <v>2590257046.585309</v>
      </c>
      <c r="AR92" s="111">
        <f t="shared" si="49"/>
        <v>2594858008.9626031</v>
      </c>
      <c r="AS92" s="111">
        <f t="shared" si="49"/>
        <v>2598737310.495214</v>
      </c>
      <c r="AT92" s="111">
        <f t="shared" si="49"/>
        <v>2601907592.4570389</v>
      </c>
      <c r="AU92" s="111">
        <f t="shared" si="49"/>
        <v>2604389031.0423675</v>
      </c>
      <c r="AV92" s="111">
        <f t="shared" si="49"/>
        <v>2606195497.7161808</v>
      </c>
      <c r="AW92" s="111">
        <f t="shared" si="49"/>
        <v>2607331876.12498</v>
      </c>
      <c r="AX92" s="111">
        <f t="shared" si="49"/>
        <v>2607803829.3897915</v>
      </c>
      <c r="AY92" s="111">
        <f t="shared" si="49"/>
        <v>2607626082.6857896</v>
      </c>
      <c r="AZ92" s="111">
        <f t="shared" si="49"/>
        <v>2606818255.439744</v>
      </c>
      <c r="BA92" s="111">
        <f t="shared" si="49"/>
        <v>2605395995.4701433</v>
      </c>
      <c r="BB92" s="111">
        <f t="shared" si="49"/>
        <v>2603368306.5031109</v>
      </c>
      <c r="BC92" s="111">
        <f t="shared" si="49"/>
        <v>2600741949.2870626</v>
      </c>
      <c r="BD92" s="111">
        <f t="shared" si="49"/>
        <v>2597526166.1627703</v>
      </c>
      <c r="BE92" s="111">
        <f t="shared" si="49"/>
        <v>2593731928.1015844</v>
      </c>
      <c r="BF92" s="111">
        <f t="shared" si="49"/>
        <v>2589368753.1767616</v>
      </c>
      <c r="BG92" s="111">
        <f t="shared" si="49"/>
        <v>2585814349.3514876</v>
      </c>
      <c r="BH92" s="111">
        <f t="shared" si="49"/>
        <v>2583352318.8723102</v>
      </c>
      <c r="BI92" s="111">
        <f t="shared" si="49"/>
        <v>2580892632.5653205</v>
      </c>
      <c r="BJ92" s="111">
        <f t="shared" si="49"/>
        <v>2578435288.1985626</v>
      </c>
      <c r="BK92" s="111">
        <f t="shared" ref="BK92" si="50">BK31*BK$48</f>
        <v>2575980283.5422058</v>
      </c>
    </row>
    <row r="93" spans="3:63">
      <c r="C93" s="51" t="str">
        <v>Mobile Service20</v>
      </c>
      <c r="G93" s="51" t="str">
        <v>Mobile Unit20</v>
      </c>
      <c r="N93" s="111">
        <f t="shared" ref="N93:BJ93" si="51">N32*N$48</f>
        <v>0</v>
      </c>
      <c r="O93" s="111">
        <f t="shared" si="51"/>
        <v>0</v>
      </c>
      <c r="P93" s="111">
        <f t="shared" si="51"/>
        <v>0</v>
      </c>
      <c r="Q93" s="111">
        <f t="shared" si="51"/>
        <v>0</v>
      </c>
      <c r="R93" s="111">
        <f t="shared" si="51"/>
        <v>0</v>
      </c>
      <c r="S93" s="111">
        <f t="shared" si="51"/>
        <v>0</v>
      </c>
      <c r="T93" s="111">
        <f t="shared" si="51"/>
        <v>0</v>
      </c>
      <c r="U93" s="111">
        <f t="shared" si="51"/>
        <v>0</v>
      </c>
      <c r="V93" s="111">
        <f t="shared" si="51"/>
        <v>0</v>
      </c>
      <c r="W93" s="111">
        <f t="shared" si="51"/>
        <v>0</v>
      </c>
      <c r="X93" s="111">
        <f t="shared" si="51"/>
        <v>0</v>
      </c>
      <c r="Y93" s="111">
        <f t="shared" si="51"/>
        <v>0</v>
      </c>
      <c r="Z93" s="111">
        <f t="shared" si="51"/>
        <v>0</v>
      </c>
      <c r="AA93" s="111">
        <f t="shared" si="51"/>
        <v>0</v>
      </c>
      <c r="AB93" s="111">
        <f t="shared" si="51"/>
        <v>0</v>
      </c>
      <c r="AC93" s="111">
        <f t="shared" si="51"/>
        <v>0</v>
      </c>
      <c r="AD93" s="111">
        <f t="shared" si="51"/>
        <v>0</v>
      </c>
      <c r="AE93" s="111">
        <f t="shared" si="51"/>
        <v>0</v>
      </c>
      <c r="AF93" s="111">
        <f t="shared" si="51"/>
        <v>0</v>
      </c>
      <c r="AG93" s="111">
        <f t="shared" si="51"/>
        <v>0</v>
      </c>
      <c r="AH93" s="111">
        <f t="shared" si="51"/>
        <v>0</v>
      </c>
      <c r="AI93" s="111">
        <f t="shared" si="51"/>
        <v>0</v>
      </c>
      <c r="AJ93" s="111">
        <f t="shared" si="51"/>
        <v>0</v>
      </c>
      <c r="AK93" s="111">
        <f t="shared" si="51"/>
        <v>0</v>
      </c>
      <c r="AL93" s="111">
        <f t="shared" si="51"/>
        <v>0</v>
      </c>
      <c r="AM93" s="111">
        <f t="shared" si="51"/>
        <v>0</v>
      </c>
      <c r="AN93" s="111">
        <f t="shared" si="51"/>
        <v>0</v>
      </c>
      <c r="AO93" s="111">
        <f t="shared" si="51"/>
        <v>0</v>
      </c>
      <c r="AP93" s="111">
        <f t="shared" si="51"/>
        <v>0</v>
      </c>
      <c r="AQ93" s="111">
        <f t="shared" si="51"/>
        <v>0</v>
      </c>
      <c r="AR93" s="111">
        <f t="shared" si="51"/>
        <v>0</v>
      </c>
      <c r="AS93" s="111">
        <f t="shared" si="51"/>
        <v>0</v>
      </c>
      <c r="AT93" s="111">
        <f t="shared" si="51"/>
        <v>0</v>
      </c>
      <c r="AU93" s="111">
        <f t="shared" si="51"/>
        <v>0</v>
      </c>
      <c r="AV93" s="111">
        <f t="shared" si="51"/>
        <v>0</v>
      </c>
      <c r="AW93" s="111">
        <f t="shared" si="51"/>
        <v>0</v>
      </c>
      <c r="AX93" s="111">
        <f t="shared" si="51"/>
        <v>0</v>
      </c>
      <c r="AY93" s="111">
        <f t="shared" si="51"/>
        <v>0</v>
      </c>
      <c r="AZ93" s="111">
        <f t="shared" si="51"/>
        <v>0</v>
      </c>
      <c r="BA93" s="111">
        <f t="shared" si="51"/>
        <v>0</v>
      </c>
      <c r="BB93" s="111">
        <f t="shared" si="51"/>
        <v>0</v>
      </c>
      <c r="BC93" s="111">
        <f t="shared" si="51"/>
        <v>0</v>
      </c>
      <c r="BD93" s="111">
        <f t="shared" si="51"/>
        <v>0</v>
      </c>
      <c r="BE93" s="111">
        <f t="shared" si="51"/>
        <v>0</v>
      </c>
      <c r="BF93" s="111">
        <f t="shared" si="51"/>
        <v>0</v>
      </c>
      <c r="BG93" s="111">
        <f t="shared" si="51"/>
        <v>0</v>
      </c>
      <c r="BH93" s="111">
        <f t="shared" si="51"/>
        <v>0</v>
      </c>
      <c r="BI93" s="111">
        <f t="shared" si="51"/>
        <v>0</v>
      </c>
      <c r="BJ93" s="111">
        <f t="shared" si="51"/>
        <v>0</v>
      </c>
      <c r="BK93" s="111">
        <f t="shared" ref="BK93" si="52">BK32*BK$48</f>
        <v>0</v>
      </c>
    </row>
    <row r="94" spans="3:63">
      <c r="C94" s="51" t="str">
        <v>Mobile Service21</v>
      </c>
      <c r="G94" s="51" t="str">
        <v>Mobile Unit21</v>
      </c>
      <c r="N94" s="111">
        <f t="shared" ref="N94:BJ94" si="53">N33*N$48</f>
        <v>0</v>
      </c>
      <c r="O94" s="111">
        <f t="shared" si="53"/>
        <v>0</v>
      </c>
      <c r="P94" s="111">
        <f t="shared" si="53"/>
        <v>0</v>
      </c>
      <c r="Q94" s="111">
        <f t="shared" si="53"/>
        <v>0</v>
      </c>
      <c r="R94" s="111">
        <f t="shared" si="53"/>
        <v>0</v>
      </c>
      <c r="S94" s="111">
        <f t="shared" si="53"/>
        <v>0</v>
      </c>
      <c r="T94" s="111">
        <f t="shared" si="53"/>
        <v>0</v>
      </c>
      <c r="U94" s="111">
        <f t="shared" si="53"/>
        <v>0</v>
      </c>
      <c r="V94" s="111">
        <f t="shared" si="53"/>
        <v>0</v>
      </c>
      <c r="W94" s="111">
        <f t="shared" si="53"/>
        <v>0</v>
      </c>
      <c r="X94" s="111">
        <f t="shared" si="53"/>
        <v>0</v>
      </c>
      <c r="Y94" s="111">
        <f t="shared" si="53"/>
        <v>0</v>
      </c>
      <c r="Z94" s="111">
        <f t="shared" si="53"/>
        <v>0</v>
      </c>
      <c r="AA94" s="111">
        <f t="shared" si="53"/>
        <v>0</v>
      </c>
      <c r="AB94" s="111">
        <f t="shared" si="53"/>
        <v>0</v>
      </c>
      <c r="AC94" s="111">
        <f t="shared" si="53"/>
        <v>0</v>
      </c>
      <c r="AD94" s="111">
        <f t="shared" si="53"/>
        <v>0</v>
      </c>
      <c r="AE94" s="111">
        <f t="shared" si="53"/>
        <v>0</v>
      </c>
      <c r="AF94" s="111">
        <f t="shared" si="53"/>
        <v>0</v>
      </c>
      <c r="AG94" s="111">
        <f t="shared" si="53"/>
        <v>0</v>
      </c>
      <c r="AH94" s="111">
        <f t="shared" si="53"/>
        <v>0</v>
      </c>
      <c r="AI94" s="111">
        <f t="shared" si="53"/>
        <v>0</v>
      </c>
      <c r="AJ94" s="111">
        <f t="shared" si="53"/>
        <v>0</v>
      </c>
      <c r="AK94" s="111">
        <f t="shared" si="53"/>
        <v>0</v>
      </c>
      <c r="AL94" s="111">
        <f t="shared" si="53"/>
        <v>0</v>
      </c>
      <c r="AM94" s="111">
        <f t="shared" si="53"/>
        <v>0</v>
      </c>
      <c r="AN94" s="111">
        <f t="shared" si="53"/>
        <v>0</v>
      </c>
      <c r="AO94" s="111">
        <f t="shared" si="53"/>
        <v>0</v>
      </c>
      <c r="AP94" s="111">
        <f t="shared" si="53"/>
        <v>0</v>
      </c>
      <c r="AQ94" s="111">
        <f t="shared" si="53"/>
        <v>0</v>
      </c>
      <c r="AR94" s="111">
        <f t="shared" si="53"/>
        <v>0</v>
      </c>
      <c r="AS94" s="111">
        <f t="shared" si="53"/>
        <v>0</v>
      </c>
      <c r="AT94" s="111">
        <f t="shared" si="53"/>
        <v>0</v>
      </c>
      <c r="AU94" s="111">
        <f t="shared" si="53"/>
        <v>0</v>
      </c>
      <c r="AV94" s="111">
        <f t="shared" si="53"/>
        <v>0</v>
      </c>
      <c r="AW94" s="111">
        <f t="shared" si="53"/>
        <v>0</v>
      </c>
      <c r="AX94" s="111">
        <f t="shared" si="53"/>
        <v>0</v>
      </c>
      <c r="AY94" s="111">
        <f t="shared" si="53"/>
        <v>0</v>
      </c>
      <c r="AZ94" s="111">
        <f t="shared" si="53"/>
        <v>0</v>
      </c>
      <c r="BA94" s="111">
        <f t="shared" si="53"/>
        <v>0</v>
      </c>
      <c r="BB94" s="111">
        <f t="shared" si="53"/>
        <v>0</v>
      </c>
      <c r="BC94" s="111">
        <f t="shared" si="53"/>
        <v>0</v>
      </c>
      <c r="BD94" s="111">
        <f t="shared" si="53"/>
        <v>0</v>
      </c>
      <c r="BE94" s="111">
        <f t="shared" si="53"/>
        <v>0</v>
      </c>
      <c r="BF94" s="111">
        <f t="shared" si="53"/>
        <v>0</v>
      </c>
      <c r="BG94" s="111">
        <f t="shared" si="53"/>
        <v>0</v>
      </c>
      <c r="BH94" s="111">
        <f t="shared" si="53"/>
        <v>0</v>
      </c>
      <c r="BI94" s="111">
        <f t="shared" si="53"/>
        <v>0</v>
      </c>
      <c r="BJ94" s="111">
        <f t="shared" si="53"/>
        <v>0</v>
      </c>
      <c r="BK94" s="111">
        <f t="shared" ref="BK94" si="54">BK33*BK$48</f>
        <v>0</v>
      </c>
    </row>
    <row r="95" spans="3:63">
      <c r="C95" s="51" t="str">
        <v>Mobile Service22</v>
      </c>
      <c r="G95" s="51" t="str">
        <v>Mobile Unit22</v>
      </c>
      <c r="N95" s="111">
        <f t="shared" ref="N95:BJ95" si="55">N34*N$48</f>
        <v>0</v>
      </c>
      <c r="O95" s="111">
        <f t="shared" si="55"/>
        <v>0</v>
      </c>
      <c r="P95" s="111">
        <f t="shared" si="55"/>
        <v>0</v>
      </c>
      <c r="Q95" s="111">
        <f t="shared" si="55"/>
        <v>0</v>
      </c>
      <c r="R95" s="111">
        <f t="shared" si="55"/>
        <v>0</v>
      </c>
      <c r="S95" s="111">
        <f t="shared" si="55"/>
        <v>0</v>
      </c>
      <c r="T95" s="111">
        <f t="shared" si="55"/>
        <v>0</v>
      </c>
      <c r="U95" s="111">
        <f t="shared" si="55"/>
        <v>0</v>
      </c>
      <c r="V95" s="111">
        <f t="shared" si="55"/>
        <v>0</v>
      </c>
      <c r="W95" s="111">
        <f t="shared" si="55"/>
        <v>0</v>
      </c>
      <c r="X95" s="111">
        <f t="shared" si="55"/>
        <v>0</v>
      </c>
      <c r="Y95" s="111">
        <f t="shared" si="55"/>
        <v>0</v>
      </c>
      <c r="Z95" s="111">
        <f t="shared" si="55"/>
        <v>0</v>
      </c>
      <c r="AA95" s="111">
        <f t="shared" si="55"/>
        <v>0</v>
      </c>
      <c r="AB95" s="111">
        <f t="shared" si="55"/>
        <v>0</v>
      </c>
      <c r="AC95" s="111">
        <f t="shared" si="55"/>
        <v>0</v>
      </c>
      <c r="AD95" s="111">
        <f t="shared" si="55"/>
        <v>0</v>
      </c>
      <c r="AE95" s="111">
        <f t="shared" si="55"/>
        <v>0</v>
      </c>
      <c r="AF95" s="111">
        <f t="shared" si="55"/>
        <v>0</v>
      </c>
      <c r="AG95" s="111">
        <f t="shared" si="55"/>
        <v>0</v>
      </c>
      <c r="AH95" s="111">
        <f t="shared" si="55"/>
        <v>0</v>
      </c>
      <c r="AI95" s="111">
        <f t="shared" si="55"/>
        <v>0</v>
      </c>
      <c r="AJ95" s="111">
        <f t="shared" si="55"/>
        <v>0</v>
      </c>
      <c r="AK95" s="111">
        <f t="shared" si="55"/>
        <v>0</v>
      </c>
      <c r="AL95" s="111">
        <f t="shared" si="55"/>
        <v>0</v>
      </c>
      <c r="AM95" s="111">
        <f t="shared" si="55"/>
        <v>0</v>
      </c>
      <c r="AN95" s="111">
        <f t="shared" si="55"/>
        <v>0</v>
      </c>
      <c r="AO95" s="111">
        <f t="shared" si="55"/>
        <v>0</v>
      </c>
      <c r="AP95" s="111">
        <f t="shared" si="55"/>
        <v>0</v>
      </c>
      <c r="AQ95" s="111">
        <f t="shared" si="55"/>
        <v>0</v>
      </c>
      <c r="AR95" s="111">
        <f t="shared" si="55"/>
        <v>0</v>
      </c>
      <c r="AS95" s="111">
        <f t="shared" si="55"/>
        <v>0</v>
      </c>
      <c r="AT95" s="111">
        <f t="shared" si="55"/>
        <v>0</v>
      </c>
      <c r="AU95" s="111">
        <f t="shared" si="55"/>
        <v>0</v>
      </c>
      <c r="AV95" s="111">
        <f t="shared" si="55"/>
        <v>0</v>
      </c>
      <c r="AW95" s="111">
        <f t="shared" si="55"/>
        <v>0</v>
      </c>
      <c r="AX95" s="111">
        <f t="shared" si="55"/>
        <v>0</v>
      </c>
      <c r="AY95" s="111">
        <f t="shared" si="55"/>
        <v>0</v>
      </c>
      <c r="AZ95" s="111">
        <f t="shared" si="55"/>
        <v>0</v>
      </c>
      <c r="BA95" s="111">
        <f t="shared" si="55"/>
        <v>0</v>
      </c>
      <c r="BB95" s="111">
        <f t="shared" si="55"/>
        <v>0</v>
      </c>
      <c r="BC95" s="111">
        <f t="shared" si="55"/>
        <v>0</v>
      </c>
      <c r="BD95" s="111">
        <f t="shared" si="55"/>
        <v>0</v>
      </c>
      <c r="BE95" s="111">
        <f t="shared" si="55"/>
        <v>0</v>
      </c>
      <c r="BF95" s="111">
        <f t="shared" si="55"/>
        <v>0</v>
      </c>
      <c r="BG95" s="111">
        <f t="shared" si="55"/>
        <v>0</v>
      </c>
      <c r="BH95" s="111">
        <f t="shared" si="55"/>
        <v>0</v>
      </c>
      <c r="BI95" s="111">
        <f t="shared" si="55"/>
        <v>0</v>
      </c>
      <c r="BJ95" s="111">
        <f t="shared" si="55"/>
        <v>0</v>
      </c>
      <c r="BK95" s="111">
        <f t="shared" ref="BK95" si="56">BK34*BK$48</f>
        <v>0</v>
      </c>
    </row>
    <row r="96" spans="3:63">
      <c r="C96" s="51" t="str">
        <v>Mobile Service23</v>
      </c>
      <c r="G96" s="51" t="str">
        <v>Mobile Unit23</v>
      </c>
      <c r="N96" s="111">
        <f t="shared" ref="N96:BJ96" si="57">N35*N$48</f>
        <v>0</v>
      </c>
      <c r="O96" s="111">
        <f t="shared" si="57"/>
        <v>0</v>
      </c>
      <c r="P96" s="111">
        <f t="shared" si="57"/>
        <v>0</v>
      </c>
      <c r="Q96" s="111">
        <f t="shared" si="57"/>
        <v>0</v>
      </c>
      <c r="R96" s="111">
        <f t="shared" si="57"/>
        <v>0</v>
      </c>
      <c r="S96" s="111">
        <f t="shared" si="57"/>
        <v>0</v>
      </c>
      <c r="T96" s="111">
        <f t="shared" si="57"/>
        <v>0</v>
      </c>
      <c r="U96" s="111">
        <f t="shared" si="57"/>
        <v>0</v>
      </c>
      <c r="V96" s="111">
        <f t="shared" si="57"/>
        <v>0</v>
      </c>
      <c r="W96" s="111">
        <f t="shared" si="57"/>
        <v>0</v>
      </c>
      <c r="X96" s="111">
        <f t="shared" si="57"/>
        <v>0</v>
      </c>
      <c r="Y96" s="111">
        <f t="shared" si="57"/>
        <v>0</v>
      </c>
      <c r="Z96" s="111">
        <f t="shared" si="57"/>
        <v>0</v>
      </c>
      <c r="AA96" s="111">
        <f t="shared" si="57"/>
        <v>0</v>
      </c>
      <c r="AB96" s="111">
        <f t="shared" si="57"/>
        <v>0</v>
      </c>
      <c r="AC96" s="111">
        <f t="shared" si="57"/>
        <v>0</v>
      </c>
      <c r="AD96" s="111">
        <f t="shared" si="57"/>
        <v>0</v>
      </c>
      <c r="AE96" s="111">
        <f t="shared" si="57"/>
        <v>0</v>
      </c>
      <c r="AF96" s="111">
        <f t="shared" si="57"/>
        <v>0</v>
      </c>
      <c r="AG96" s="111">
        <f t="shared" si="57"/>
        <v>0</v>
      </c>
      <c r="AH96" s="111">
        <f t="shared" si="57"/>
        <v>0</v>
      </c>
      <c r="AI96" s="111">
        <f t="shared" si="57"/>
        <v>0</v>
      </c>
      <c r="AJ96" s="111">
        <f t="shared" si="57"/>
        <v>0</v>
      </c>
      <c r="AK96" s="111">
        <f t="shared" si="57"/>
        <v>0</v>
      </c>
      <c r="AL96" s="111">
        <f t="shared" si="57"/>
        <v>0</v>
      </c>
      <c r="AM96" s="111">
        <f t="shared" si="57"/>
        <v>0</v>
      </c>
      <c r="AN96" s="111">
        <f t="shared" si="57"/>
        <v>0</v>
      </c>
      <c r="AO96" s="111">
        <f t="shared" si="57"/>
        <v>0</v>
      </c>
      <c r="AP96" s="111">
        <f t="shared" si="57"/>
        <v>0</v>
      </c>
      <c r="AQ96" s="111">
        <f t="shared" si="57"/>
        <v>0</v>
      </c>
      <c r="AR96" s="111">
        <f t="shared" si="57"/>
        <v>0</v>
      </c>
      <c r="AS96" s="111">
        <f t="shared" si="57"/>
        <v>0</v>
      </c>
      <c r="AT96" s="111">
        <f t="shared" si="57"/>
        <v>0</v>
      </c>
      <c r="AU96" s="111">
        <f t="shared" si="57"/>
        <v>0</v>
      </c>
      <c r="AV96" s="111">
        <f t="shared" si="57"/>
        <v>0</v>
      </c>
      <c r="AW96" s="111">
        <f t="shared" si="57"/>
        <v>0</v>
      </c>
      <c r="AX96" s="111">
        <f t="shared" si="57"/>
        <v>0</v>
      </c>
      <c r="AY96" s="111">
        <f t="shared" si="57"/>
        <v>0</v>
      </c>
      <c r="AZ96" s="111">
        <f t="shared" si="57"/>
        <v>0</v>
      </c>
      <c r="BA96" s="111">
        <f t="shared" si="57"/>
        <v>0</v>
      </c>
      <c r="BB96" s="111">
        <f t="shared" si="57"/>
        <v>0</v>
      </c>
      <c r="BC96" s="111">
        <f t="shared" si="57"/>
        <v>0</v>
      </c>
      <c r="BD96" s="111">
        <f t="shared" si="57"/>
        <v>0</v>
      </c>
      <c r="BE96" s="111">
        <f t="shared" si="57"/>
        <v>0</v>
      </c>
      <c r="BF96" s="111">
        <f t="shared" si="57"/>
        <v>0</v>
      </c>
      <c r="BG96" s="111">
        <f t="shared" si="57"/>
        <v>0</v>
      </c>
      <c r="BH96" s="111">
        <f t="shared" si="57"/>
        <v>0</v>
      </c>
      <c r="BI96" s="111">
        <f t="shared" si="57"/>
        <v>0</v>
      </c>
      <c r="BJ96" s="111">
        <f t="shared" si="57"/>
        <v>0</v>
      </c>
      <c r="BK96" s="111">
        <f t="shared" ref="BK96" si="58">BK35*BK$48</f>
        <v>0</v>
      </c>
    </row>
    <row r="97" spans="3:64">
      <c r="C97" s="51" t="str">
        <v>Mobile Service24</v>
      </c>
      <c r="G97" s="51" t="str">
        <v>Mobile Unit24</v>
      </c>
      <c r="N97" s="111">
        <f t="shared" ref="N97:BJ97" si="59">N36*N$48</f>
        <v>0</v>
      </c>
      <c r="O97" s="111">
        <f t="shared" si="59"/>
        <v>0</v>
      </c>
      <c r="P97" s="111">
        <f t="shared" si="59"/>
        <v>0</v>
      </c>
      <c r="Q97" s="111">
        <f t="shared" si="59"/>
        <v>0</v>
      </c>
      <c r="R97" s="111">
        <f t="shared" si="59"/>
        <v>0</v>
      </c>
      <c r="S97" s="111">
        <f t="shared" si="59"/>
        <v>0</v>
      </c>
      <c r="T97" s="111">
        <f t="shared" si="59"/>
        <v>0</v>
      </c>
      <c r="U97" s="111">
        <f t="shared" si="59"/>
        <v>0</v>
      </c>
      <c r="V97" s="111">
        <f t="shared" si="59"/>
        <v>0</v>
      </c>
      <c r="W97" s="111">
        <f t="shared" si="59"/>
        <v>0</v>
      </c>
      <c r="X97" s="111">
        <f t="shared" si="59"/>
        <v>0</v>
      </c>
      <c r="Y97" s="111">
        <f t="shared" si="59"/>
        <v>0</v>
      </c>
      <c r="Z97" s="111">
        <f t="shared" si="59"/>
        <v>0</v>
      </c>
      <c r="AA97" s="111">
        <f t="shared" si="59"/>
        <v>0</v>
      </c>
      <c r="AB97" s="111">
        <f t="shared" si="59"/>
        <v>0</v>
      </c>
      <c r="AC97" s="111">
        <f t="shared" si="59"/>
        <v>0</v>
      </c>
      <c r="AD97" s="111">
        <f t="shared" si="59"/>
        <v>0</v>
      </c>
      <c r="AE97" s="111">
        <f t="shared" si="59"/>
        <v>0</v>
      </c>
      <c r="AF97" s="111">
        <f t="shared" si="59"/>
        <v>0</v>
      </c>
      <c r="AG97" s="111">
        <f t="shared" si="59"/>
        <v>0</v>
      </c>
      <c r="AH97" s="111">
        <f t="shared" si="59"/>
        <v>0</v>
      </c>
      <c r="AI97" s="111">
        <f t="shared" si="59"/>
        <v>0</v>
      </c>
      <c r="AJ97" s="111">
        <f t="shared" si="59"/>
        <v>0</v>
      </c>
      <c r="AK97" s="111">
        <f t="shared" si="59"/>
        <v>0</v>
      </c>
      <c r="AL97" s="111">
        <f t="shared" si="59"/>
        <v>0</v>
      </c>
      <c r="AM97" s="111">
        <f t="shared" si="59"/>
        <v>0</v>
      </c>
      <c r="AN97" s="111">
        <f t="shared" si="59"/>
        <v>0</v>
      </c>
      <c r="AO97" s="111">
        <f t="shared" si="59"/>
        <v>0</v>
      </c>
      <c r="AP97" s="111">
        <f t="shared" si="59"/>
        <v>0</v>
      </c>
      <c r="AQ97" s="111">
        <f t="shared" si="59"/>
        <v>0</v>
      </c>
      <c r="AR97" s="111">
        <f t="shared" si="59"/>
        <v>0</v>
      </c>
      <c r="AS97" s="111">
        <f t="shared" si="59"/>
        <v>0</v>
      </c>
      <c r="AT97" s="111">
        <f t="shared" si="59"/>
        <v>0</v>
      </c>
      <c r="AU97" s="111">
        <f t="shared" si="59"/>
        <v>0</v>
      </c>
      <c r="AV97" s="111">
        <f t="shared" si="59"/>
        <v>0</v>
      </c>
      <c r="AW97" s="111">
        <f t="shared" si="59"/>
        <v>0</v>
      </c>
      <c r="AX97" s="111">
        <f t="shared" si="59"/>
        <v>0</v>
      </c>
      <c r="AY97" s="111">
        <f t="shared" si="59"/>
        <v>0</v>
      </c>
      <c r="AZ97" s="111">
        <f t="shared" si="59"/>
        <v>0</v>
      </c>
      <c r="BA97" s="111">
        <f t="shared" si="59"/>
        <v>0</v>
      </c>
      <c r="BB97" s="111">
        <f t="shared" si="59"/>
        <v>0</v>
      </c>
      <c r="BC97" s="111">
        <f t="shared" si="59"/>
        <v>0</v>
      </c>
      <c r="BD97" s="111">
        <f t="shared" si="59"/>
        <v>0</v>
      </c>
      <c r="BE97" s="111">
        <f t="shared" si="59"/>
        <v>0</v>
      </c>
      <c r="BF97" s="111">
        <f t="shared" si="59"/>
        <v>0</v>
      </c>
      <c r="BG97" s="111">
        <f t="shared" si="59"/>
        <v>0</v>
      </c>
      <c r="BH97" s="111">
        <f t="shared" si="59"/>
        <v>0</v>
      </c>
      <c r="BI97" s="111">
        <f t="shared" si="59"/>
        <v>0</v>
      </c>
      <c r="BJ97" s="111">
        <f t="shared" si="59"/>
        <v>0</v>
      </c>
      <c r="BK97" s="111">
        <f t="shared" ref="BK97" si="60">BK36*BK$48</f>
        <v>0</v>
      </c>
    </row>
    <row r="98" spans="3:64">
      <c r="C98" s="51" t="str">
        <v>Mobile Service25</v>
      </c>
      <c r="G98" s="51" t="str">
        <v>Mobile Unit25</v>
      </c>
      <c r="N98" s="111">
        <f t="shared" ref="N98:BJ98" si="61">N37*N$48</f>
        <v>0</v>
      </c>
      <c r="O98" s="111">
        <f t="shared" si="61"/>
        <v>0</v>
      </c>
      <c r="P98" s="111">
        <f t="shared" si="61"/>
        <v>0</v>
      </c>
      <c r="Q98" s="111">
        <f t="shared" si="61"/>
        <v>0</v>
      </c>
      <c r="R98" s="111">
        <f t="shared" si="61"/>
        <v>0</v>
      </c>
      <c r="S98" s="111">
        <f t="shared" si="61"/>
        <v>0</v>
      </c>
      <c r="T98" s="111">
        <f t="shared" si="61"/>
        <v>0</v>
      </c>
      <c r="U98" s="111">
        <f t="shared" si="61"/>
        <v>0</v>
      </c>
      <c r="V98" s="111">
        <f t="shared" si="61"/>
        <v>0</v>
      </c>
      <c r="W98" s="111">
        <f t="shared" si="61"/>
        <v>0</v>
      </c>
      <c r="X98" s="111">
        <f t="shared" si="61"/>
        <v>0</v>
      </c>
      <c r="Y98" s="111">
        <f t="shared" si="61"/>
        <v>0</v>
      </c>
      <c r="Z98" s="111">
        <f t="shared" si="61"/>
        <v>0</v>
      </c>
      <c r="AA98" s="111">
        <f t="shared" si="61"/>
        <v>0</v>
      </c>
      <c r="AB98" s="111">
        <f t="shared" si="61"/>
        <v>0</v>
      </c>
      <c r="AC98" s="111">
        <f t="shared" si="61"/>
        <v>0</v>
      </c>
      <c r="AD98" s="111">
        <f t="shared" si="61"/>
        <v>0</v>
      </c>
      <c r="AE98" s="111">
        <f t="shared" si="61"/>
        <v>0</v>
      </c>
      <c r="AF98" s="111">
        <f t="shared" si="61"/>
        <v>0</v>
      </c>
      <c r="AG98" s="111">
        <f t="shared" si="61"/>
        <v>0</v>
      </c>
      <c r="AH98" s="111">
        <f t="shared" si="61"/>
        <v>0</v>
      </c>
      <c r="AI98" s="111">
        <f t="shared" si="61"/>
        <v>0</v>
      </c>
      <c r="AJ98" s="111">
        <f t="shared" si="61"/>
        <v>0</v>
      </c>
      <c r="AK98" s="111">
        <f t="shared" si="61"/>
        <v>0</v>
      </c>
      <c r="AL98" s="111">
        <f t="shared" si="61"/>
        <v>0</v>
      </c>
      <c r="AM98" s="111">
        <f t="shared" si="61"/>
        <v>0</v>
      </c>
      <c r="AN98" s="111">
        <f t="shared" si="61"/>
        <v>0</v>
      </c>
      <c r="AO98" s="111">
        <f t="shared" si="61"/>
        <v>0</v>
      </c>
      <c r="AP98" s="111">
        <f t="shared" si="61"/>
        <v>0</v>
      </c>
      <c r="AQ98" s="111">
        <f t="shared" si="61"/>
        <v>0</v>
      </c>
      <c r="AR98" s="111">
        <f t="shared" si="61"/>
        <v>0</v>
      </c>
      <c r="AS98" s="111">
        <f t="shared" si="61"/>
        <v>0</v>
      </c>
      <c r="AT98" s="111">
        <f t="shared" si="61"/>
        <v>0</v>
      </c>
      <c r="AU98" s="111">
        <f t="shared" si="61"/>
        <v>0</v>
      </c>
      <c r="AV98" s="111">
        <f t="shared" si="61"/>
        <v>0</v>
      </c>
      <c r="AW98" s="111">
        <f t="shared" si="61"/>
        <v>0</v>
      </c>
      <c r="AX98" s="111">
        <f t="shared" si="61"/>
        <v>0</v>
      </c>
      <c r="AY98" s="111">
        <f t="shared" si="61"/>
        <v>0</v>
      </c>
      <c r="AZ98" s="111">
        <f t="shared" si="61"/>
        <v>0</v>
      </c>
      <c r="BA98" s="111">
        <f t="shared" si="61"/>
        <v>0</v>
      </c>
      <c r="BB98" s="111">
        <f t="shared" si="61"/>
        <v>0</v>
      </c>
      <c r="BC98" s="111">
        <f t="shared" si="61"/>
        <v>0</v>
      </c>
      <c r="BD98" s="111">
        <f t="shared" si="61"/>
        <v>0</v>
      </c>
      <c r="BE98" s="111">
        <f t="shared" si="61"/>
        <v>0</v>
      </c>
      <c r="BF98" s="111">
        <f t="shared" si="61"/>
        <v>0</v>
      </c>
      <c r="BG98" s="111">
        <f t="shared" si="61"/>
        <v>0</v>
      </c>
      <c r="BH98" s="111">
        <f t="shared" si="61"/>
        <v>0</v>
      </c>
      <c r="BI98" s="111">
        <f t="shared" si="61"/>
        <v>0</v>
      </c>
      <c r="BJ98" s="111">
        <f t="shared" si="61"/>
        <v>0</v>
      </c>
      <c r="BK98" s="111">
        <f t="shared" ref="BK98" si="62">BK37*BK$48</f>
        <v>0</v>
      </c>
    </row>
    <row r="99" spans="3:64">
      <c r="C99" s="51" t="str">
        <v>Mobile Service26</v>
      </c>
      <c r="G99" s="51" t="str">
        <v>Mobile Unit26</v>
      </c>
      <c r="N99" s="111">
        <f t="shared" ref="N99:BJ99" si="63">N38*N$48</f>
        <v>0</v>
      </c>
      <c r="O99" s="111">
        <f t="shared" si="63"/>
        <v>0</v>
      </c>
      <c r="P99" s="111">
        <f t="shared" si="63"/>
        <v>0</v>
      </c>
      <c r="Q99" s="111">
        <f t="shared" si="63"/>
        <v>0</v>
      </c>
      <c r="R99" s="111">
        <f t="shared" si="63"/>
        <v>0</v>
      </c>
      <c r="S99" s="111">
        <f t="shared" si="63"/>
        <v>0</v>
      </c>
      <c r="T99" s="111">
        <f t="shared" si="63"/>
        <v>0</v>
      </c>
      <c r="U99" s="111">
        <f t="shared" si="63"/>
        <v>0</v>
      </c>
      <c r="V99" s="111">
        <f t="shared" si="63"/>
        <v>0</v>
      </c>
      <c r="W99" s="111">
        <f t="shared" si="63"/>
        <v>0</v>
      </c>
      <c r="X99" s="111">
        <f t="shared" si="63"/>
        <v>0</v>
      </c>
      <c r="Y99" s="111">
        <f t="shared" si="63"/>
        <v>0</v>
      </c>
      <c r="Z99" s="111">
        <f t="shared" si="63"/>
        <v>0</v>
      </c>
      <c r="AA99" s="111">
        <f t="shared" si="63"/>
        <v>0</v>
      </c>
      <c r="AB99" s="111">
        <f t="shared" si="63"/>
        <v>0</v>
      </c>
      <c r="AC99" s="111">
        <f t="shared" si="63"/>
        <v>0</v>
      </c>
      <c r="AD99" s="111">
        <f t="shared" si="63"/>
        <v>0</v>
      </c>
      <c r="AE99" s="111">
        <f t="shared" si="63"/>
        <v>0</v>
      </c>
      <c r="AF99" s="111">
        <f t="shared" si="63"/>
        <v>0</v>
      </c>
      <c r="AG99" s="111">
        <f t="shared" si="63"/>
        <v>0</v>
      </c>
      <c r="AH99" s="111">
        <f t="shared" si="63"/>
        <v>0</v>
      </c>
      <c r="AI99" s="111">
        <f t="shared" si="63"/>
        <v>0</v>
      </c>
      <c r="AJ99" s="111">
        <f t="shared" si="63"/>
        <v>0</v>
      </c>
      <c r="AK99" s="111">
        <f t="shared" si="63"/>
        <v>0</v>
      </c>
      <c r="AL99" s="111">
        <f t="shared" si="63"/>
        <v>0</v>
      </c>
      <c r="AM99" s="111">
        <f t="shared" si="63"/>
        <v>0</v>
      </c>
      <c r="AN99" s="111">
        <f t="shared" si="63"/>
        <v>0</v>
      </c>
      <c r="AO99" s="111">
        <f t="shared" si="63"/>
        <v>0</v>
      </c>
      <c r="AP99" s="111">
        <f t="shared" si="63"/>
        <v>0</v>
      </c>
      <c r="AQ99" s="111">
        <f t="shared" si="63"/>
        <v>0</v>
      </c>
      <c r="AR99" s="111">
        <f t="shared" si="63"/>
        <v>0</v>
      </c>
      <c r="AS99" s="111">
        <f t="shared" si="63"/>
        <v>0</v>
      </c>
      <c r="AT99" s="111">
        <f t="shared" si="63"/>
        <v>0</v>
      </c>
      <c r="AU99" s="111">
        <f t="shared" si="63"/>
        <v>0</v>
      </c>
      <c r="AV99" s="111">
        <f t="shared" si="63"/>
        <v>0</v>
      </c>
      <c r="AW99" s="111">
        <f t="shared" si="63"/>
        <v>0</v>
      </c>
      <c r="AX99" s="111">
        <f t="shared" si="63"/>
        <v>0</v>
      </c>
      <c r="AY99" s="111">
        <f t="shared" si="63"/>
        <v>0</v>
      </c>
      <c r="AZ99" s="111">
        <f t="shared" si="63"/>
        <v>0</v>
      </c>
      <c r="BA99" s="111">
        <f t="shared" si="63"/>
        <v>0</v>
      </c>
      <c r="BB99" s="111">
        <f t="shared" si="63"/>
        <v>0</v>
      </c>
      <c r="BC99" s="111">
        <f t="shared" si="63"/>
        <v>0</v>
      </c>
      <c r="BD99" s="111">
        <f t="shared" si="63"/>
        <v>0</v>
      </c>
      <c r="BE99" s="111">
        <f t="shared" si="63"/>
        <v>0</v>
      </c>
      <c r="BF99" s="111">
        <f t="shared" si="63"/>
        <v>0</v>
      </c>
      <c r="BG99" s="111">
        <f t="shared" si="63"/>
        <v>0</v>
      </c>
      <c r="BH99" s="111">
        <f t="shared" si="63"/>
        <v>0</v>
      </c>
      <c r="BI99" s="111">
        <f t="shared" si="63"/>
        <v>0</v>
      </c>
      <c r="BJ99" s="111">
        <f t="shared" si="63"/>
        <v>0</v>
      </c>
      <c r="BK99" s="111">
        <f t="shared" ref="BK99" si="64">BK38*BK$48</f>
        <v>0</v>
      </c>
    </row>
    <row r="100" spans="3:64">
      <c r="C100" s="51" t="str">
        <v>Mobile Service27</v>
      </c>
      <c r="G100" s="51" t="str">
        <v>Mobile Unit27</v>
      </c>
      <c r="N100" s="111">
        <f t="shared" ref="N100:BJ100" si="65">N39*N$48</f>
        <v>0</v>
      </c>
      <c r="O100" s="111">
        <f t="shared" si="65"/>
        <v>0</v>
      </c>
      <c r="P100" s="111">
        <f t="shared" si="65"/>
        <v>0</v>
      </c>
      <c r="Q100" s="111">
        <f t="shared" si="65"/>
        <v>0</v>
      </c>
      <c r="R100" s="111">
        <f t="shared" si="65"/>
        <v>0</v>
      </c>
      <c r="S100" s="111">
        <f t="shared" si="65"/>
        <v>0</v>
      </c>
      <c r="T100" s="111">
        <f t="shared" si="65"/>
        <v>0</v>
      </c>
      <c r="U100" s="111">
        <f t="shared" si="65"/>
        <v>0</v>
      </c>
      <c r="V100" s="111">
        <f t="shared" si="65"/>
        <v>0</v>
      </c>
      <c r="W100" s="111">
        <f t="shared" si="65"/>
        <v>0</v>
      </c>
      <c r="X100" s="111">
        <f t="shared" si="65"/>
        <v>0</v>
      </c>
      <c r="Y100" s="111">
        <f t="shared" si="65"/>
        <v>0</v>
      </c>
      <c r="Z100" s="111">
        <f t="shared" si="65"/>
        <v>0</v>
      </c>
      <c r="AA100" s="111">
        <f t="shared" si="65"/>
        <v>0</v>
      </c>
      <c r="AB100" s="111">
        <f t="shared" si="65"/>
        <v>0</v>
      </c>
      <c r="AC100" s="111">
        <f t="shared" si="65"/>
        <v>0</v>
      </c>
      <c r="AD100" s="111">
        <f t="shared" si="65"/>
        <v>0</v>
      </c>
      <c r="AE100" s="111">
        <f t="shared" si="65"/>
        <v>0</v>
      </c>
      <c r="AF100" s="111">
        <f t="shared" si="65"/>
        <v>0</v>
      </c>
      <c r="AG100" s="111">
        <f t="shared" si="65"/>
        <v>0</v>
      </c>
      <c r="AH100" s="111">
        <f t="shared" si="65"/>
        <v>0</v>
      </c>
      <c r="AI100" s="111">
        <f t="shared" si="65"/>
        <v>0</v>
      </c>
      <c r="AJ100" s="111">
        <f t="shared" si="65"/>
        <v>0</v>
      </c>
      <c r="AK100" s="111">
        <f t="shared" si="65"/>
        <v>0</v>
      </c>
      <c r="AL100" s="111">
        <f t="shared" si="65"/>
        <v>0</v>
      </c>
      <c r="AM100" s="111">
        <f t="shared" si="65"/>
        <v>0</v>
      </c>
      <c r="AN100" s="111">
        <f t="shared" si="65"/>
        <v>0</v>
      </c>
      <c r="AO100" s="111">
        <f t="shared" si="65"/>
        <v>0</v>
      </c>
      <c r="AP100" s="111">
        <f t="shared" si="65"/>
        <v>0</v>
      </c>
      <c r="AQ100" s="111">
        <f t="shared" si="65"/>
        <v>0</v>
      </c>
      <c r="AR100" s="111">
        <f t="shared" si="65"/>
        <v>0</v>
      </c>
      <c r="AS100" s="111">
        <f t="shared" si="65"/>
        <v>0</v>
      </c>
      <c r="AT100" s="111">
        <f t="shared" si="65"/>
        <v>0</v>
      </c>
      <c r="AU100" s="111">
        <f t="shared" si="65"/>
        <v>0</v>
      </c>
      <c r="AV100" s="111">
        <f t="shared" si="65"/>
        <v>0</v>
      </c>
      <c r="AW100" s="111">
        <f t="shared" si="65"/>
        <v>0</v>
      </c>
      <c r="AX100" s="111">
        <f t="shared" si="65"/>
        <v>0</v>
      </c>
      <c r="AY100" s="111">
        <f t="shared" si="65"/>
        <v>0</v>
      </c>
      <c r="AZ100" s="111">
        <f t="shared" si="65"/>
        <v>0</v>
      </c>
      <c r="BA100" s="111">
        <f t="shared" si="65"/>
        <v>0</v>
      </c>
      <c r="BB100" s="111">
        <f t="shared" si="65"/>
        <v>0</v>
      </c>
      <c r="BC100" s="111">
        <f t="shared" si="65"/>
        <v>0</v>
      </c>
      <c r="BD100" s="111">
        <f t="shared" si="65"/>
        <v>0</v>
      </c>
      <c r="BE100" s="111">
        <f t="shared" si="65"/>
        <v>0</v>
      </c>
      <c r="BF100" s="111">
        <f t="shared" si="65"/>
        <v>0</v>
      </c>
      <c r="BG100" s="111">
        <f t="shared" si="65"/>
        <v>0</v>
      </c>
      <c r="BH100" s="111">
        <f t="shared" si="65"/>
        <v>0</v>
      </c>
      <c r="BI100" s="111">
        <f t="shared" si="65"/>
        <v>0</v>
      </c>
      <c r="BJ100" s="111">
        <f t="shared" si="65"/>
        <v>0</v>
      </c>
      <c r="BK100" s="111">
        <f t="shared" ref="BK100" si="66">BK39*BK$48</f>
        <v>0</v>
      </c>
    </row>
    <row r="101" spans="3:64">
      <c r="C101" s="51" t="str">
        <v>Mobile Service28</v>
      </c>
      <c r="G101" s="51" t="str">
        <v>Mobile Unit28</v>
      </c>
      <c r="N101" s="111">
        <f t="shared" ref="N101:BJ101" si="67">N40*N$48</f>
        <v>0</v>
      </c>
      <c r="O101" s="111">
        <f t="shared" si="67"/>
        <v>0</v>
      </c>
      <c r="P101" s="111">
        <f t="shared" si="67"/>
        <v>0</v>
      </c>
      <c r="Q101" s="111">
        <f t="shared" si="67"/>
        <v>0</v>
      </c>
      <c r="R101" s="111">
        <f t="shared" si="67"/>
        <v>0</v>
      </c>
      <c r="S101" s="111">
        <f t="shared" si="67"/>
        <v>0</v>
      </c>
      <c r="T101" s="111">
        <f t="shared" si="67"/>
        <v>0</v>
      </c>
      <c r="U101" s="111">
        <f t="shared" si="67"/>
        <v>0</v>
      </c>
      <c r="V101" s="111">
        <f t="shared" si="67"/>
        <v>0</v>
      </c>
      <c r="W101" s="111">
        <f t="shared" si="67"/>
        <v>0</v>
      </c>
      <c r="X101" s="111">
        <f t="shared" si="67"/>
        <v>0</v>
      </c>
      <c r="Y101" s="111">
        <f t="shared" si="67"/>
        <v>0</v>
      </c>
      <c r="Z101" s="111">
        <f t="shared" si="67"/>
        <v>0</v>
      </c>
      <c r="AA101" s="111">
        <f t="shared" si="67"/>
        <v>0</v>
      </c>
      <c r="AB101" s="111">
        <f t="shared" si="67"/>
        <v>0</v>
      </c>
      <c r="AC101" s="111">
        <f t="shared" si="67"/>
        <v>0</v>
      </c>
      <c r="AD101" s="111">
        <f t="shared" si="67"/>
        <v>0</v>
      </c>
      <c r="AE101" s="111">
        <f t="shared" si="67"/>
        <v>0</v>
      </c>
      <c r="AF101" s="111">
        <f t="shared" si="67"/>
        <v>0</v>
      </c>
      <c r="AG101" s="111">
        <f t="shared" si="67"/>
        <v>0</v>
      </c>
      <c r="AH101" s="111">
        <f t="shared" si="67"/>
        <v>0</v>
      </c>
      <c r="AI101" s="111">
        <f t="shared" si="67"/>
        <v>0</v>
      </c>
      <c r="AJ101" s="111">
        <f t="shared" si="67"/>
        <v>0</v>
      </c>
      <c r="AK101" s="111">
        <f t="shared" si="67"/>
        <v>0</v>
      </c>
      <c r="AL101" s="111">
        <f t="shared" si="67"/>
        <v>0</v>
      </c>
      <c r="AM101" s="111">
        <f t="shared" si="67"/>
        <v>0</v>
      </c>
      <c r="AN101" s="111">
        <f t="shared" si="67"/>
        <v>0</v>
      </c>
      <c r="AO101" s="111">
        <f t="shared" si="67"/>
        <v>0</v>
      </c>
      <c r="AP101" s="111">
        <f t="shared" si="67"/>
        <v>0</v>
      </c>
      <c r="AQ101" s="111">
        <f t="shared" si="67"/>
        <v>0</v>
      </c>
      <c r="AR101" s="111">
        <f t="shared" si="67"/>
        <v>0</v>
      </c>
      <c r="AS101" s="111">
        <f t="shared" si="67"/>
        <v>0</v>
      </c>
      <c r="AT101" s="111">
        <f t="shared" si="67"/>
        <v>0</v>
      </c>
      <c r="AU101" s="111">
        <f t="shared" si="67"/>
        <v>0</v>
      </c>
      <c r="AV101" s="111">
        <f t="shared" si="67"/>
        <v>0</v>
      </c>
      <c r="AW101" s="111">
        <f t="shared" si="67"/>
        <v>0</v>
      </c>
      <c r="AX101" s="111">
        <f t="shared" si="67"/>
        <v>0</v>
      </c>
      <c r="AY101" s="111">
        <f t="shared" si="67"/>
        <v>0</v>
      </c>
      <c r="AZ101" s="111">
        <f t="shared" si="67"/>
        <v>0</v>
      </c>
      <c r="BA101" s="111">
        <f t="shared" si="67"/>
        <v>0</v>
      </c>
      <c r="BB101" s="111">
        <f t="shared" si="67"/>
        <v>0</v>
      </c>
      <c r="BC101" s="111">
        <f t="shared" si="67"/>
        <v>0</v>
      </c>
      <c r="BD101" s="111">
        <f t="shared" si="67"/>
        <v>0</v>
      </c>
      <c r="BE101" s="111">
        <f t="shared" si="67"/>
        <v>0</v>
      </c>
      <c r="BF101" s="111">
        <f t="shared" si="67"/>
        <v>0</v>
      </c>
      <c r="BG101" s="111">
        <f t="shared" si="67"/>
        <v>0</v>
      </c>
      <c r="BH101" s="111">
        <f t="shared" si="67"/>
        <v>0</v>
      </c>
      <c r="BI101" s="111">
        <f t="shared" si="67"/>
        <v>0</v>
      </c>
      <c r="BJ101" s="111">
        <f t="shared" si="67"/>
        <v>0</v>
      </c>
      <c r="BK101" s="111">
        <f t="shared" ref="BK101" si="68">BK40*BK$48</f>
        <v>0</v>
      </c>
    </row>
    <row r="102" spans="3:64">
      <c r="C102" s="51" t="str">
        <v>Mobile Service29</v>
      </c>
      <c r="G102" s="51" t="str">
        <v>Mobile Unit29</v>
      </c>
      <c r="N102" s="111">
        <f t="shared" ref="N102:BJ102" si="69">N41*N$48</f>
        <v>0</v>
      </c>
      <c r="O102" s="111">
        <f t="shared" si="69"/>
        <v>0</v>
      </c>
      <c r="P102" s="111">
        <f t="shared" si="69"/>
        <v>0</v>
      </c>
      <c r="Q102" s="111">
        <f t="shared" si="69"/>
        <v>0</v>
      </c>
      <c r="R102" s="111">
        <f t="shared" si="69"/>
        <v>0</v>
      </c>
      <c r="S102" s="111">
        <f t="shared" si="69"/>
        <v>0</v>
      </c>
      <c r="T102" s="111">
        <f t="shared" si="69"/>
        <v>0</v>
      </c>
      <c r="U102" s="111">
        <f t="shared" si="69"/>
        <v>0</v>
      </c>
      <c r="V102" s="111">
        <f t="shared" si="69"/>
        <v>0</v>
      </c>
      <c r="W102" s="111">
        <f t="shared" si="69"/>
        <v>0</v>
      </c>
      <c r="X102" s="111">
        <f t="shared" si="69"/>
        <v>0</v>
      </c>
      <c r="Y102" s="111">
        <f t="shared" si="69"/>
        <v>0</v>
      </c>
      <c r="Z102" s="111">
        <f t="shared" si="69"/>
        <v>0</v>
      </c>
      <c r="AA102" s="111">
        <f t="shared" si="69"/>
        <v>0</v>
      </c>
      <c r="AB102" s="111">
        <f t="shared" si="69"/>
        <v>0</v>
      </c>
      <c r="AC102" s="111">
        <f t="shared" si="69"/>
        <v>0</v>
      </c>
      <c r="AD102" s="111">
        <f t="shared" si="69"/>
        <v>0</v>
      </c>
      <c r="AE102" s="111">
        <f t="shared" si="69"/>
        <v>0</v>
      </c>
      <c r="AF102" s="111">
        <f t="shared" si="69"/>
        <v>0</v>
      </c>
      <c r="AG102" s="111">
        <f t="shared" si="69"/>
        <v>0</v>
      </c>
      <c r="AH102" s="111">
        <f t="shared" si="69"/>
        <v>0</v>
      </c>
      <c r="AI102" s="111">
        <f t="shared" si="69"/>
        <v>0</v>
      </c>
      <c r="AJ102" s="111">
        <f t="shared" si="69"/>
        <v>0</v>
      </c>
      <c r="AK102" s="111">
        <f t="shared" si="69"/>
        <v>0</v>
      </c>
      <c r="AL102" s="111">
        <f t="shared" si="69"/>
        <v>0</v>
      </c>
      <c r="AM102" s="111">
        <f t="shared" si="69"/>
        <v>0</v>
      </c>
      <c r="AN102" s="111">
        <f t="shared" si="69"/>
        <v>0</v>
      </c>
      <c r="AO102" s="111">
        <f t="shared" si="69"/>
        <v>0</v>
      </c>
      <c r="AP102" s="111">
        <f t="shared" si="69"/>
        <v>0</v>
      </c>
      <c r="AQ102" s="111">
        <f t="shared" si="69"/>
        <v>0</v>
      </c>
      <c r="AR102" s="111">
        <f t="shared" si="69"/>
        <v>0</v>
      </c>
      <c r="AS102" s="111">
        <f t="shared" si="69"/>
        <v>0</v>
      </c>
      <c r="AT102" s="111">
        <f t="shared" si="69"/>
        <v>0</v>
      </c>
      <c r="AU102" s="111">
        <f t="shared" si="69"/>
        <v>0</v>
      </c>
      <c r="AV102" s="111">
        <f t="shared" si="69"/>
        <v>0</v>
      </c>
      <c r="AW102" s="111">
        <f t="shared" si="69"/>
        <v>0</v>
      </c>
      <c r="AX102" s="111">
        <f t="shared" si="69"/>
        <v>0</v>
      </c>
      <c r="AY102" s="111">
        <f t="shared" si="69"/>
        <v>0</v>
      </c>
      <c r="AZ102" s="111">
        <f t="shared" si="69"/>
        <v>0</v>
      </c>
      <c r="BA102" s="111">
        <f t="shared" si="69"/>
        <v>0</v>
      </c>
      <c r="BB102" s="111">
        <f t="shared" si="69"/>
        <v>0</v>
      </c>
      <c r="BC102" s="111">
        <f t="shared" si="69"/>
        <v>0</v>
      </c>
      <c r="BD102" s="111">
        <f t="shared" si="69"/>
        <v>0</v>
      </c>
      <c r="BE102" s="111">
        <f t="shared" si="69"/>
        <v>0</v>
      </c>
      <c r="BF102" s="111">
        <f t="shared" si="69"/>
        <v>0</v>
      </c>
      <c r="BG102" s="111">
        <f t="shared" si="69"/>
        <v>0</v>
      </c>
      <c r="BH102" s="111">
        <f t="shared" si="69"/>
        <v>0</v>
      </c>
      <c r="BI102" s="111">
        <f t="shared" si="69"/>
        <v>0</v>
      </c>
      <c r="BJ102" s="111">
        <f t="shared" si="69"/>
        <v>0</v>
      </c>
      <c r="BK102" s="111">
        <f t="shared" ref="BK102" si="70">BK41*BK$48</f>
        <v>0</v>
      </c>
    </row>
    <row r="103" spans="3:64">
      <c r="C103" s="51" t="str">
        <v>Mobile Service30</v>
      </c>
      <c r="G103" s="51" t="str">
        <v>Mobile Unit30</v>
      </c>
      <c r="N103" s="111">
        <f t="shared" ref="N103:BJ103" si="71">N42*N$48</f>
        <v>0</v>
      </c>
      <c r="O103" s="111">
        <f t="shared" si="71"/>
        <v>0</v>
      </c>
      <c r="P103" s="111">
        <f t="shared" si="71"/>
        <v>0</v>
      </c>
      <c r="Q103" s="111">
        <f t="shared" si="71"/>
        <v>0</v>
      </c>
      <c r="R103" s="111">
        <f t="shared" si="71"/>
        <v>0</v>
      </c>
      <c r="S103" s="111">
        <f t="shared" si="71"/>
        <v>0</v>
      </c>
      <c r="T103" s="111">
        <f t="shared" si="71"/>
        <v>0</v>
      </c>
      <c r="U103" s="111">
        <f t="shared" si="71"/>
        <v>0</v>
      </c>
      <c r="V103" s="111">
        <f t="shared" si="71"/>
        <v>0</v>
      </c>
      <c r="W103" s="111">
        <f t="shared" si="71"/>
        <v>0</v>
      </c>
      <c r="X103" s="111">
        <f t="shared" si="71"/>
        <v>0</v>
      </c>
      <c r="Y103" s="111">
        <f t="shared" si="71"/>
        <v>0</v>
      </c>
      <c r="Z103" s="111">
        <f t="shared" si="71"/>
        <v>0</v>
      </c>
      <c r="AA103" s="111">
        <f t="shared" si="71"/>
        <v>0</v>
      </c>
      <c r="AB103" s="111">
        <f t="shared" si="71"/>
        <v>0</v>
      </c>
      <c r="AC103" s="111">
        <f t="shared" si="71"/>
        <v>0</v>
      </c>
      <c r="AD103" s="111">
        <f t="shared" si="71"/>
        <v>0</v>
      </c>
      <c r="AE103" s="111">
        <f t="shared" si="71"/>
        <v>0</v>
      </c>
      <c r="AF103" s="111">
        <f t="shared" si="71"/>
        <v>0</v>
      </c>
      <c r="AG103" s="111">
        <f t="shared" si="71"/>
        <v>0</v>
      </c>
      <c r="AH103" s="111">
        <f t="shared" si="71"/>
        <v>0</v>
      </c>
      <c r="AI103" s="111">
        <f t="shared" si="71"/>
        <v>0</v>
      </c>
      <c r="AJ103" s="111">
        <f t="shared" si="71"/>
        <v>0</v>
      </c>
      <c r="AK103" s="111">
        <f t="shared" si="71"/>
        <v>0</v>
      </c>
      <c r="AL103" s="111">
        <f t="shared" si="71"/>
        <v>0</v>
      </c>
      <c r="AM103" s="111">
        <f t="shared" si="71"/>
        <v>0</v>
      </c>
      <c r="AN103" s="111">
        <f t="shared" si="71"/>
        <v>0</v>
      </c>
      <c r="AO103" s="111">
        <f t="shared" si="71"/>
        <v>0</v>
      </c>
      <c r="AP103" s="111">
        <f t="shared" si="71"/>
        <v>0</v>
      </c>
      <c r="AQ103" s="111">
        <f t="shared" si="71"/>
        <v>0</v>
      </c>
      <c r="AR103" s="111">
        <f t="shared" si="71"/>
        <v>0</v>
      </c>
      <c r="AS103" s="111">
        <f t="shared" si="71"/>
        <v>0</v>
      </c>
      <c r="AT103" s="111">
        <f t="shared" si="71"/>
        <v>0</v>
      </c>
      <c r="AU103" s="111">
        <f t="shared" si="71"/>
        <v>0</v>
      </c>
      <c r="AV103" s="111">
        <f t="shared" si="71"/>
        <v>0</v>
      </c>
      <c r="AW103" s="111">
        <f t="shared" si="71"/>
        <v>0</v>
      </c>
      <c r="AX103" s="111">
        <f t="shared" si="71"/>
        <v>0</v>
      </c>
      <c r="AY103" s="111">
        <f t="shared" si="71"/>
        <v>0</v>
      </c>
      <c r="AZ103" s="111">
        <f t="shared" si="71"/>
        <v>0</v>
      </c>
      <c r="BA103" s="111">
        <f t="shared" si="71"/>
        <v>0</v>
      </c>
      <c r="BB103" s="111">
        <f t="shared" si="71"/>
        <v>0</v>
      </c>
      <c r="BC103" s="111">
        <f t="shared" si="71"/>
        <v>0</v>
      </c>
      <c r="BD103" s="111">
        <f t="shared" si="71"/>
        <v>0</v>
      </c>
      <c r="BE103" s="111">
        <f t="shared" si="71"/>
        <v>0</v>
      </c>
      <c r="BF103" s="111">
        <f t="shared" si="71"/>
        <v>0</v>
      </c>
      <c r="BG103" s="111">
        <f t="shared" si="71"/>
        <v>0</v>
      </c>
      <c r="BH103" s="111">
        <f t="shared" si="71"/>
        <v>0</v>
      </c>
      <c r="BI103" s="111">
        <f t="shared" si="71"/>
        <v>0</v>
      </c>
      <c r="BJ103" s="111">
        <f t="shared" si="71"/>
        <v>0</v>
      </c>
      <c r="BK103" s="111">
        <f t="shared" ref="BK103" si="72">BK42*BK$48</f>
        <v>0</v>
      </c>
    </row>
    <row r="104" spans="3:64">
      <c r="BL104" s="19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  <pageSetUpPr autoPageBreaks="0"/>
  </sheetPr>
  <dimension ref="A1:BR144"/>
  <sheetViews>
    <sheetView showGridLines="0" zoomScale="85" zoomScaleNormal="85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K4" sqref="K4"/>
    </sheetView>
  </sheetViews>
  <sheetFormatPr baseColWidth="10" defaultColWidth="12.7109375" defaultRowHeight="12"/>
  <cols>
    <col min="1" max="1" width="4.7109375" customWidth="1"/>
    <col min="2" max="2" width="5.42578125" customWidth="1"/>
    <col min="3" max="3" width="3.140625" customWidth="1"/>
    <col min="4" max="15" width="12.7109375" customWidth="1"/>
    <col min="16" max="16" width="16.42578125" customWidth="1"/>
    <col min="17" max="20" width="15.7109375" bestFit="1" customWidth="1"/>
    <col min="21" max="23" width="14.42578125" bestFit="1" customWidth="1"/>
    <col min="24" max="24" width="15.140625" bestFit="1" customWidth="1"/>
    <col min="25" max="28" width="15" bestFit="1" customWidth="1"/>
    <col min="29" max="30" width="15.140625" bestFit="1" customWidth="1"/>
    <col min="31" max="31" width="15" bestFit="1" customWidth="1"/>
    <col min="32" max="32" width="15.140625" bestFit="1" customWidth="1"/>
    <col min="33" max="33" width="15" bestFit="1" customWidth="1"/>
    <col min="34" max="34" width="15.140625" bestFit="1" customWidth="1"/>
    <col min="35" max="36" width="15" bestFit="1" customWidth="1"/>
    <col min="37" max="38" width="15.140625" bestFit="1" customWidth="1"/>
    <col min="39" max="39" width="17.5703125" bestFit="1" customWidth="1"/>
    <col min="40" max="41" width="15.140625" bestFit="1" customWidth="1"/>
    <col min="42" max="43" width="15" bestFit="1" customWidth="1"/>
    <col min="44" max="56" width="15.140625" bestFit="1" customWidth="1"/>
    <col min="57" max="57" width="15" bestFit="1" customWidth="1"/>
    <col min="58" max="63" width="15.140625" bestFit="1" customWidth="1"/>
  </cols>
  <sheetData>
    <row r="1" spans="1:70" s="40" customFormat="1" ht="33.75" customHeight="1">
      <c r="E1" s="49" t="s">
        <v>451</v>
      </c>
      <c r="M1" s="40" t="s">
        <v>90</v>
      </c>
    </row>
    <row r="3" spans="1:70">
      <c r="C3" s="52" t="s">
        <v>128</v>
      </c>
      <c r="D3" s="74" t="s">
        <v>157</v>
      </c>
      <c r="E3" s="52" t="s">
        <v>116</v>
      </c>
      <c r="F3" s="52" t="s">
        <v>68</v>
      </c>
      <c r="G3" s="52" t="s">
        <v>117</v>
      </c>
      <c r="H3" s="52" t="s">
        <v>95</v>
      </c>
      <c r="J3" s="1">
        <f t="array" ref="J3:BK3">TRANSPOSE(Market.Years)</f>
        <v>2000</v>
      </c>
      <c r="K3" s="1">
        <v>2001</v>
      </c>
      <c r="L3" s="1">
        <v>2002</v>
      </c>
      <c r="M3" s="1">
        <v>2003</v>
      </c>
      <c r="N3" s="1">
        <v>2004</v>
      </c>
      <c r="O3" s="1">
        <v>2005</v>
      </c>
      <c r="P3" s="1">
        <v>2006</v>
      </c>
      <c r="Q3" s="1">
        <v>2007</v>
      </c>
      <c r="R3" s="1">
        <v>2008</v>
      </c>
      <c r="S3" s="1">
        <v>2009</v>
      </c>
      <c r="T3" s="1">
        <v>2010</v>
      </c>
      <c r="U3" s="1">
        <v>2011</v>
      </c>
      <c r="V3" s="1">
        <v>2012</v>
      </c>
      <c r="W3" s="1">
        <v>2013</v>
      </c>
      <c r="X3" s="1">
        <v>2014</v>
      </c>
      <c r="Y3" s="1">
        <v>2015</v>
      </c>
      <c r="Z3" s="1">
        <v>2016</v>
      </c>
      <c r="AA3" s="1">
        <v>2017</v>
      </c>
      <c r="AB3" s="1">
        <v>2018</v>
      </c>
      <c r="AC3" s="1">
        <v>2019</v>
      </c>
      <c r="AD3" s="1">
        <v>2020</v>
      </c>
      <c r="AE3" s="1">
        <v>2021</v>
      </c>
      <c r="AF3" s="1">
        <v>2022</v>
      </c>
      <c r="AG3" s="1">
        <v>2023</v>
      </c>
      <c r="AH3" s="1">
        <v>2024</v>
      </c>
      <c r="AI3" s="1">
        <v>2025</v>
      </c>
      <c r="AJ3" s="1">
        <v>2026</v>
      </c>
      <c r="AK3" s="1">
        <v>2027</v>
      </c>
      <c r="AL3" s="1">
        <v>2028</v>
      </c>
      <c r="AM3" s="1">
        <v>2029</v>
      </c>
      <c r="AN3" s="1">
        <v>2030</v>
      </c>
      <c r="AO3" s="1">
        <v>2031</v>
      </c>
      <c r="AP3" s="1">
        <v>2032</v>
      </c>
      <c r="AQ3" s="1">
        <v>2033</v>
      </c>
      <c r="AR3" s="1">
        <v>2034</v>
      </c>
      <c r="AS3" s="1">
        <v>2035</v>
      </c>
      <c r="AT3" s="1">
        <v>2036</v>
      </c>
      <c r="AU3" s="1">
        <v>2037</v>
      </c>
      <c r="AV3" s="1">
        <v>2038</v>
      </c>
      <c r="AW3" s="1">
        <v>2039</v>
      </c>
      <c r="AX3" s="1">
        <v>2040</v>
      </c>
      <c r="AY3" s="1">
        <v>2041</v>
      </c>
      <c r="AZ3" s="1">
        <v>2042</v>
      </c>
      <c r="BA3" s="1">
        <v>2043</v>
      </c>
      <c r="BB3" s="1">
        <v>2044</v>
      </c>
      <c r="BC3" s="1">
        <v>2045</v>
      </c>
      <c r="BD3" s="1">
        <v>2046</v>
      </c>
      <c r="BE3" s="1">
        <v>2047</v>
      </c>
      <c r="BF3" s="1">
        <v>2048</v>
      </c>
      <c r="BG3" s="1">
        <v>2049</v>
      </c>
      <c r="BH3" s="1">
        <v>2050</v>
      </c>
      <c r="BI3" s="1">
        <v>2051</v>
      </c>
      <c r="BJ3" s="1">
        <v>2052</v>
      </c>
      <c r="BK3" s="1">
        <v>2053</v>
      </c>
    </row>
    <row r="4" spans="1:70" s="90" customFormat="1" ht="18" customHeight="1">
      <c r="A4" s="88" t="s">
        <v>88</v>
      </c>
      <c r="B4" s="88" t="s">
        <v>175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</row>
    <row r="6" spans="1:70" ht="15.75">
      <c r="A6" s="17" t="s">
        <v>22</v>
      </c>
      <c r="B6" s="17" t="s">
        <v>175</v>
      </c>
      <c r="D6" s="17"/>
      <c r="K6" s="104"/>
      <c r="BO6" s="14"/>
      <c r="BP6" s="14"/>
    </row>
    <row r="8" spans="1:70">
      <c r="B8" s="74" t="s">
        <v>21</v>
      </c>
      <c r="C8" s="74" t="s">
        <v>212</v>
      </c>
    </row>
    <row r="9" spans="1:70">
      <c r="D9" t="s">
        <v>598</v>
      </c>
      <c r="H9" t="s">
        <v>118</v>
      </c>
      <c r="P9" s="113">
        <f>Mercado!R34</f>
        <v>19867631</v>
      </c>
      <c r="Q9" s="113">
        <f>Mercado!S34</f>
        <v>19997903</v>
      </c>
      <c r="R9" s="113">
        <f>Mercado!T34</f>
        <v>20491430</v>
      </c>
      <c r="S9" s="113">
        <f>Mercado!U34</f>
        <v>19503701</v>
      </c>
      <c r="T9" s="113">
        <f>Mercado!V34</f>
        <v>19891462</v>
      </c>
      <c r="U9" s="113">
        <f>Mercado!W34</f>
        <v>19731371</v>
      </c>
      <c r="V9" s="113">
        <f>Mercado!X34</f>
        <v>19992486.445586517</v>
      </c>
      <c r="W9" s="113">
        <f>Mercado!Y34</f>
        <v>20250433.368300006</v>
      </c>
      <c r="X9" s="113">
        <f>Mercado!Z34</f>
        <v>20505228.925424799</v>
      </c>
      <c r="Y9" s="113">
        <f>Mercado!AA34</f>
        <v>20757047.684753366</v>
      </c>
      <c r="Z9" s="113">
        <f>Mercado!AB34</f>
        <v>21005607.152293563</v>
      </c>
      <c r="AA9" s="113">
        <f>Mercado!AC34</f>
        <v>21250423.687339664</v>
      </c>
      <c r="AB9" s="113">
        <f>Mercado!AD34</f>
        <v>21491855.760084078</v>
      </c>
      <c r="AC9" s="113">
        <f>Mercado!AE34</f>
        <v>21730939.92930967</v>
      </c>
      <c r="AD9" s="113">
        <f>Mercado!AF34</f>
        <v>21966767.621087559</v>
      </c>
      <c r="AE9" s="113">
        <f>Mercado!AG34</f>
        <v>22196524.976164393</v>
      </c>
      <c r="AF9" s="113">
        <f>Mercado!AH34</f>
        <v>22439397.577069782</v>
      </c>
      <c r="AG9" s="113">
        <f>Mercado!AI34</f>
        <v>22677070.358527124</v>
      </c>
      <c r="AH9" s="113">
        <f>Mercado!AJ34</f>
        <v>22911498.447199054</v>
      </c>
      <c r="AI9" s="113">
        <f>Mercado!AK34</f>
        <v>23142013.10347797</v>
      </c>
      <c r="AJ9" s="113">
        <f>Mercado!AL34</f>
        <v>23365215.676869132</v>
      </c>
      <c r="AK9" s="113">
        <f>Mercado!AM34</f>
        <v>23579763.011250652</v>
      </c>
      <c r="AL9" s="113">
        <f>Mercado!AN34</f>
        <v>23786886.54122084</v>
      </c>
      <c r="AM9" s="113">
        <f>Mercado!AO34</f>
        <v>23988444.431876138</v>
      </c>
      <c r="AN9" s="113">
        <f>Mercado!AP34</f>
        <v>24188638.048316672</v>
      </c>
      <c r="AO9" s="113">
        <f>Mercado!AQ34</f>
        <v>24385461.625872169</v>
      </c>
      <c r="AP9" s="113">
        <f>Mercado!AR34</f>
        <v>24573949.46072631</v>
      </c>
      <c r="AQ9" s="113">
        <f>Mercado!AS34</f>
        <v>24754789.821045693</v>
      </c>
      <c r="AR9" s="113">
        <f>Mercado!AT34</f>
        <v>24929083.572574854</v>
      </c>
      <c r="AS9" s="113">
        <f>Mercado!AU34</f>
        <v>25097118.420944642</v>
      </c>
      <c r="AT9" s="113">
        <f>Mercado!AV34</f>
        <v>25257898.182569806</v>
      </c>
      <c r="AU9" s="113">
        <f>Mercado!AW34</f>
        <v>25410829.734239802</v>
      </c>
      <c r="AV9" s="113">
        <f>Mercado!AX34</f>
        <v>25556248.921754159</v>
      </c>
      <c r="AW9" s="113">
        <f>Mercado!AY34</f>
        <v>25694849.008957379</v>
      </c>
      <c r="AX9" s="113">
        <f>Mercado!AZ34</f>
        <v>25826669.507119987</v>
      </c>
      <c r="AY9" s="113">
        <f>Mercado!BA34</f>
        <v>25950760.102062758</v>
      </c>
      <c r="AZ9" s="113">
        <f>Mercado!BB34</f>
        <v>26066526.762270074</v>
      </c>
      <c r="BA9" s="113">
        <f>Mercado!BC34</f>
        <v>26174179.76036559</v>
      </c>
      <c r="BB9" s="113">
        <f>Mercado!BD34</f>
        <v>26274307.905110762</v>
      </c>
      <c r="BC9" s="113">
        <f>Mercado!BE34</f>
        <v>26367027.459554523</v>
      </c>
      <c r="BD9" s="113">
        <f>Mercado!BF34</f>
        <v>26451646.295233723</v>
      </c>
      <c r="BE9" s="113">
        <f>Mercado!BG34</f>
        <v>26527719.796816722</v>
      </c>
      <c r="BF9" s="113">
        <f>Mercado!BH34</f>
        <v>26595477.992562428</v>
      </c>
      <c r="BG9" s="113">
        <f>Mercado!BI34</f>
        <v>26655481.306698881</v>
      </c>
      <c r="BH9" s="113">
        <f>Mercado!BJ34</f>
        <v>26683626.274666406</v>
      </c>
      <c r="BI9" s="113">
        <f>Mercado!BK34</f>
        <v>26711811.150190804</v>
      </c>
      <c r="BJ9" s="113">
        <f>Mercado!BL34</f>
        <v>26740035.989858139</v>
      </c>
      <c r="BK9" s="113">
        <f>Mercado!BM34</f>
        <v>26768300.850334723</v>
      </c>
    </row>
    <row r="10" spans="1:70">
      <c r="D10" t="s">
        <v>206</v>
      </c>
      <c r="H10" t="s">
        <v>118</v>
      </c>
      <c r="P10" s="113">
        <f>Mercado!R38</f>
        <v>55395461.000000007</v>
      </c>
      <c r="Q10" s="113">
        <f>Mercado!S38</f>
        <v>66559462</v>
      </c>
      <c r="R10" s="113">
        <f>Mercado!T38</f>
        <v>75303469</v>
      </c>
      <c r="S10" s="113">
        <f>Mercado!U38</f>
        <v>83193574</v>
      </c>
      <c r="T10" s="113">
        <f>Mercado!V38</f>
        <v>91362753</v>
      </c>
      <c r="U10" s="113">
        <f>Mercado!W38</f>
        <v>94565300</v>
      </c>
      <c r="V10" s="113">
        <f>Mercado!X38</f>
        <v>99240623.994147837</v>
      </c>
      <c r="W10" s="113">
        <f>Mercado!Y38</f>
        <v>103550758.29828876</v>
      </c>
      <c r="X10" s="113">
        <f>Mercado!Z38</f>
        <v>107531454.23622386</v>
      </c>
      <c r="Y10" s="113">
        <f>Mercado!AA38</f>
        <v>111216215.9409042</v>
      </c>
      <c r="Z10" s="113">
        <f>Mercado!AB38</f>
        <v>114635134.4519597</v>
      </c>
      <c r="AA10" s="113">
        <f>Mercado!AC38</f>
        <v>117813605.05167857</v>
      </c>
      <c r="AB10" s="113">
        <f>Mercado!AD38</f>
        <v>120773560.40530093</v>
      </c>
      <c r="AC10" s="113">
        <f>Mercado!AE38</f>
        <v>123535146.78899843</v>
      </c>
      <c r="AD10" s="113">
        <f>Mercado!AF38</f>
        <v>126116411.54900052</v>
      </c>
      <c r="AE10" s="113">
        <f>Mercado!AG38</f>
        <v>128532144.32458706</v>
      </c>
      <c r="AF10" s="113">
        <f>Mercado!AH38</f>
        <v>129192916.03542438</v>
      </c>
      <c r="AG10" s="113">
        <f>Mercado!AI38</f>
        <v>129826358.77242486</v>
      </c>
      <c r="AH10" s="113">
        <f>Mercado!AJ38</f>
        <v>130430747.78200565</v>
      </c>
      <c r="AI10" s="113">
        <f>Mercado!AK38</f>
        <v>131004911.20094059</v>
      </c>
      <c r="AJ10" s="113">
        <f>Mercado!AL38</f>
        <v>131547744.90057908</v>
      </c>
      <c r="AK10" s="113">
        <f>Mercado!AM38</f>
        <v>132058002.67486817</v>
      </c>
      <c r="AL10" s="113">
        <f>Mercado!AN38</f>
        <v>132534379.94486851</v>
      </c>
      <c r="AM10" s="113">
        <f>Mercado!AO38</f>
        <v>132975560.0165135</v>
      </c>
      <c r="AN10" s="113">
        <f>Mercado!AP38</f>
        <v>133380426.64602521</v>
      </c>
      <c r="AO10" s="113">
        <f>Mercado!AQ38</f>
        <v>133748496.32968536</v>
      </c>
      <c r="AP10" s="113">
        <f>Mercado!AR38</f>
        <v>134079880.3063904</v>
      </c>
      <c r="AQ10" s="113">
        <f>Mercado!AS38</f>
        <v>134374643.55727786</v>
      </c>
      <c r="AR10" s="113">
        <f>Mercado!AT38</f>
        <v>134632353.24188921</v>
      </c>
      <c r="AS10" s="113">
        <f>Mercado!AU38</f>
        <v>134852469.1356827</v>
      </c>
      <c r="AT10" s="113">
        <f>Mercado!AV38</f>
        <v>135035231.88914227</v>
      </c>
      <c r="AU10" s="113">
        <f>Mercado!AW38</f>
        <v>135181713.69103733</v>
      </c>
      <c r="AV10" s="113">
        <f>Mercado!AX38</f>
        <v>135292937.71894041</v>
      </c>
      <c r="AW10" s="113">
        <f>Mercado!AY38</f>
        <v>135369321.39405695</v>
      </c>
      <c r="AX10" s="113">
        <f>Mercado!AZ38</f>
        <v>135410954.47846687</v>
      </c>
      <c r="AY10" s="113">
        <f>Mercado!BA38</f>
        <v>135418335.34445384</v>
      </c>
      <c r="AZ10" s="113">
        <f>Mercado!BB38</f>
        <v>135392494.87921679</v>
      </c>
      <c r="BA10" s="113">
        <f>Mercado!BC38</f>
        <v>135334439.73969999</v>
      </c>
      <c r="BB10" s="113">
        <f>Mercado!BD38</f>
        <v>135244788.34808531</v>
      </c>
      <c r="BC10" s="113">
        <f>Mercado!BE38</f>
        <v>135123857.34974641</v>
      </c>
      <c r="BD10" s="113">
        <f>Mercado!BF38</f>
        <v>134972032.22600761</v>
      </c>
      <c r="BE10" s="113">
        <f>Mercado!BG38</f>
        <v>134789887.34404227</v>
      </c>
      <c r="BF10" s="113">
        <f>Mercado!BH38</f>
        <v>134577987.70933449</v>
      </c>
      <c r="BG10" s="113">
        <f>Mercado!BI38</f>
        <v>134336756.80065343</v>
      </c>
      <c r="BH10" s="113">
        <f>Mercado!BJ38</f>
        <v>134208850.79309335</v>
      </c>
      <c r="BI10" s="113">
        <f>Mercado!BK38</f>
        <v>134081066.56863393</v>
      </c>
      <c r="BJ10" s="113">
        <f>Mercado!BL38</f>
        <v>133953404.0113218</v>
      </c>
      <c r="BK10" s="113">
        <f>Mercado!BM38</f>
        <v>133825863.0053141</v>
      </c>
    </row>
    <row r="11" spans="1:70">
      <c r="D11" t="s">
        <v>599</v>
      </c>
      <c r="P11" s="66">
        <f>Mercado!R25</f>
        <v>0.58271228663501451</v>
      </c>
      <c r="Q11" s="66">
        <f>Mercado!S25</f>
        <v>0.56033940891162692</v>
      </c>
      <c r="R11" s="66">
        <f>Mercado!T25</f>
        <v>0.55348807379853782</v>
      </c>
      <c r="S11" s="66">
        <f>Mercado!U25</f>
        <v>0.50539254736570094</v>
      </c>
      <c r="T11" s="66">
        <f>Mercado!V25</f>
        <v>0.5006500613611935</v>
      </c>
      <c r="U11" s="66">
        <f>Mercado!W25</f>
        <v>0.48414160946222806</v>
      </c>
      <c r="V11" s="66">
        <f>Mercado!X25</f>
        <v>0.47930019336760576</v>
      </c>
      <c r="W11" s="66">
        <f>Mercado!Y25</f>
        <v>0.47450719143392972</v>
      </c>
      <c r="X11" s="66">
        <f>Mercado!Z25</f>
        <v>0.4697621195195904</v>
      </c>
      <c r="Y11" s="66">
        <f>Mercado!AA25</f>
        <v>0.4650644983243945</v>
      </c>
      <c r="Z11" s="66">
        <f>Mercado!AB25</f>
        <v>0.46041385334115054</v>
      </c>
      <c r="AA11" s="66">
        <f>Mercado!AC25</f>
        <v>0.45580971480773902</v>
      </c>
      <c r="AB11" s="66">
        <f>Mercado!AD25</f>
        <v>0.45125161765966165</v>
      </c>
      <c r="AC11" s="66">
        <f>Mercado!AE25</f>
        <v>0.446739101483065</v>
      </c>
      <c r="AD11" s="66">
        <f>Mercado!AF25</f>
        <v>0.44227171046823432</v>
      </c>
      <c r="AE11" s="66">
        <f>Mercado!AG25</f>
        <v>0.43784899336355199</v>
      </c>
      <c r="AF11" s="66">
        <f>Mercado!AH25</f>
        <v>0.43784899336355199</v>
      </c>
      <c r="AG11" s="66">
        <f>Mercado!AI25</f>
        <v>0.43784899336355199</v>
      </c>
      <c r="AH11" s="66">
        <f>Mercado!AJ25</f>
        <v>0.43784899336355199</v>
      </c>
      <c r="AI11" s="66">
        <f>Mercado!AK25</f>
        <v>0.43784899336355199</v>
      </c>
      <c r="AJ11" s="66">
        <f>Mercado!AL25</f>
        <v>0.43784899336355199</v>
      </c>
      <c r="AK11" s="66">
        <f>Mercado!AM25</f>
        <v>0.43784899336355199</v>
      </c>
      <c r="AL11" s="66">
        <f>Mercado!AN25</f>
        <v>0.43784899336355199</v>
      </c>
      <c r="AM11" s="66">
        <f>Mercado!AO25</f>
        <v>0.43784899336355199</v>
      </c>
      <c r="AN11" s="66">
        <f>Mercado!AP25</f>
        <v>0.43784899336355199</v>
      </c>
      <c r="AO11" s="66">
        <f>Mercado!AQ25</f>
        <v>0.43784899336355199</v>
      </c>
      <c r="AP11" s="66">
        <f>Mercado!AR25</f>
        <v>0.43784899336355199</v>
      </c>
      <c r="AQ11" s="66">
        <f>Mercado!AS25</f>
        <v>0.43784899336355199</v>
      </c>
      <c r="AR11" s="66">
        <f>Mercado!AT25</f>
        <v>0.43784899336355199</v>
      </c>
      <c r="AS11" s="66">
        <f>Mercado!AU25</f>
        <v>0.43784899336355199</v>
      </c>
      <c r="AT11" s="66">
        <f>Mercado!AV25</f>
        <v>0.43784899336355199</v>
      </c>
      <c r="AU11" s="66">
        <f>Mercado!AW25</f>
        <v>0.43784899336355199</v>
      </c>
      <c r="AV11" s="66">
        <f>Mercado!AX25</f>
        <v>0.43784899336355199</v>
      </c>
      <c r="AW11" s="66">
        <f>Mercado!AY25</f>
        <v>0.43784899336355199</v>
      </c>
      <c r="AX11" s="66">
        <f>Mercado!AZ25</f>
        <v>0.43784899336355199</v>
      </c>
      <c r="AY11" s="66">
        <f>Mercado!BA25</f>
        <v>0.43784899336355199</v>
      </c>
      <c r="AZ11" s="66">
        <f>Mercado!BB25</f>
        <v>0.43784899336355199</v>
      </c>
      <c r="BA11" s="66">
        <f>Mercado!BC25</f>
        <v>0.43784899336355199</v>
      </c>
      <c r="BB11" s="66">
        <f>Mercado!BD25</f>
        <v>0.43784899336355199</v>
      </c>
      <c r="BC11" s="66">
        <f>Mercado!BE25</f>
        <v>0.43784899336355199</v>
      </c>
      <c r="BD11" s="66">
        <f>Mercado!BF25</f>
        <v>0.43784899336355199</v>
      </c>
      <c r="BE11" s="66">
        <f>Mercado!BG25</f>
        <v>0.43784899336355199</v>
      </c>
      <c r="BF11" s="66">
        <f>Mercado!BH25</f>
        <v>0.43784899336355199</v>
      </c>
      <c r="BG11" s="66">
        <f>Mercado!BI25</f>
        <v>0.43784899336355199</v>
      </c>
      <c r="BH11" s="66">
        <f>Mercado!BJ25</f>
        <v>0.43784899336355199</v>
      </c>
      <c r="BI11" s="66">
        <f>Mercado!BK25</f>
        <v>0.43784899336355199</v>
      </c>
      <c r="BJ11" s="66">
        <f>Mercado!BL25</f>
        <v>0.43784899336355199</v>
      </c>
      <c r="BK11" s="66">
        <f>Mercado!BM25</f>
        <v>0.43784899336355199</v>
      </c>
    </row>
    <row r="12" spans="1:70">
      <c r="D12" t="s">
        <v>600</v>
      </c>
      <c r="P12" s="66">
        <f>Mercado!R37</f>
        <v>0.52718410619431366</v>
      </c>
      <c r="Q12" s="66">
        <f>Mercado!S37</f>
        <v>0.62267577092860493</v>
      </c>
      <c r="R12" s="66">
        <f>Mercado!T37</f>
        <v>0.69271782336413579</v>
      </c>
      <c r="S12" s="66">
        <f>Mercado!U37</f>
        <v>0.75273378378520217</v>
      </c>
      <c r="T12" s="66">
        <f>Mercado!V37</f>
        <v>0.81329507412806334</v>
      </c>
      <c r="U12" s="66">
        <f>Mercado!W37</f>
        <v>0.83555908133805779</v>
      </c>
      <c r="V12" s="66">
        <f>Mercado!X37</f>
        <v>0.87057682845639384</v>
      </c>
      <c r="W12" s="66">
        <f>Mercado!Y37</f>
        <v>0.9020787971422507</v>
      </c>
      <c r="X12" s="66">
        <f>Mercado!Z37</f>
        <v>0.93045640151028608</v>
      </c>
      <c r="Y12" s="66">
        <f>Mercado!AA37</f>
        <v>0.95606269772691821</v>
      </c>
      <c r="Z12" s="66">
        <f>Mercado!AB37</f>
        <v>0.97921255475729807</v>
      </c>
      <c r="AA12" s="66">
        <f>Mercado!AC37</f>
        <v>1.0001847151731831</v>
      </c>
      <c r="AB12" s="66">
        <f>Mercado!AD37</f>
        <v>1.0192247823667488</v>
      </c>
      <c r="AC12" s="66">
        <f>Mercado!AE37</f>
        <v>1.0365485536781829</v>
      </c>
      <c r="AD12" s="66">
        <f>Mercado!AF37</f>
        <v>1.0523453630010238</v>
      </c>
      <c r="AE12" s="66">
        <f>Mercado!AG37</f>
        <v>1.0667812490866324</v>
      </c>
      <c r="AF12" s="66">
        <f>Mercado!AH37</f>
        <v>1.0667812490866324</v>
      </c>
      <c r="AG12" s="66">
        <f>Mercado!AI37</f>
        <v>1.0667812490866324</v>
      </c>
      <c r="AH12" s="66">
        <f>Mercado!AJ37</f>
        <v>1.0667812490866324</v>
      </c>
      <c r="AI12" s="66">
        <f>Mercado!AK37</f>
        <v>1.0667812490866324</v>
      </c>
      <c r="AJ12" s="66">
        <f>Mercado!AL37</f>
        <v>1.0667812490866324</v>
      </c>
      <c r="AK12" s="66">
        <f>Mercado!AM37</f>
        <v>1.0667812490866324</v>
      </c>
      <c r="AL12" s="66">
        <f>Mercado!AN37</f>
        <v>1.0667812490866324</v>
      </c>
      <c r="AM12" s="66">
        <f>Mercado!AO37</f>
        <v>1.0667812490866324</v>
      </c>
      <c r="AN12" s="66">
        <f>Mercado!AP37</f>
        <v>1.0667812490866324</v>
      </c>
      <c r="AO12" s="66">
        <f>Mercado!AQ37</f>
        <v>1.0667812490866324</v>
      </c>
      <c r="AP12" s="66">
        <f>Mercado!AR37</f>
        <v>1.0667812490866324</v>
      </c>
      <c r="AQ12" s="66">
        <f>Mercado!AS37</f>
        <v>1.0667812490866324</v>
      </c>
      <c r="AR12" s="66">
        <f>Mercado!AT37</f>
        <v>1.0667812490866324</v>
      </c>
      <c r="AS12" s="66">
        <f>Mercado!AU37</f>
        <v>1.0667812490866324</v>
      </c>
      <c r="AT12" s="66">
        <f>Mercado!AV37</f>
        <v>1.0667812490866324</v>
      </c>
      <c r="AU12" s="66">
        <f>Mercado!AW37</f>
        <v>1.0667812490866324</v>
      </c>
      <c r="AV12" s="66">
        <f>Mercado!AX37</f>
        <v>1.0667812490866324</v>
      </c>
      <c r="AW12" s="66">
        <f>Mercado!AY37</f>
        <v>1.0667812490866324</v>
      </c>
      <c r="AX12" s="66">
        <f>Mercado!AZ37</f>
        <v>1.0667812490866324</v>
      </c>
      <c r="AY12" s="66">
        <f>Mercado!BA37</f>
        <v>1.0667812490866324</v>
      </c>
      <c r="AZ12" s="66">
        <f>Mercado!BB37</f>
        <v>1.0667812490866324</v>
      </c>
      <c r="BA12" s="66">
        <f>Mercado!BC37</f>
        <v>1.0667812490866324</v>
      </c>
      <c r="BB12" s="66">
        <f>Mercado!BD37</f>
        <v>1.0667812490866324</v>
      </c>
      <c r="BC12" s="66">
        <f>Mercado!BE37</f>
        <v>1.0667812490866324</v>
      </c>
      <c r="BD12" s="66">
        <f>Mercado!BF37</f>
        <v>1.0667812490866324</v>
      </c>
      <c r="BE12" s="66">
        <f>Mercado!BG37</f>
        <v>1.0667812490866324</v>
      </c>
      <c r="BF12" s="66">
        <f>Mercado!BH37</f>
        <v>1.0667812490866324</v>
      </c>
      <c r="BG12" s="66">
        <f>Mercado!BI37</f>
        <v>1.0667812490866324</v>
      </c>
      <c r="BH12" s="66">
        <f>Mercado!BJ37</f>
        <v>1.0667812490866324</v>
      </c>
      <c r="BI12" s="66">
        <f>Mercado!BK37</f>
        <v>1.0667812490866324</v>
      </c>
      <c r="BJ12" s="66">
        <f>Mercado!BL37</f>
        <v>1.0667812490866324</v>
      </c>
      <c r="BK12" s="66">
        <f>Mercado!BM37</f>
        <v>1.0667812490866324</v>
      </c>
    </row>
    <row r="14" spans="1:70">
      <c r="B14" s="74" t="s">
        <v>24</v>
      </c>
      <c r="C14" s="74" t="s">
        <v>452</v>
      </c>
    </row>
    <row r="15" spans="1:70">
      <c r="D15" t="s">
        <v>622</v>
      </c>
      <c r="H15" t="s">
        <v>118</v>
      </c>
      <c r="P15" s="113">
        <f>Mercado!R59</f>
        <v>3087144</v>
      </c>
      <c r="Q15" s="113">
        <f>Mercado!S59</f>
        <v>4564273</v>
      </c>
      <c r="R15" s="113">
        <f>Mercado!T59</f>
        <v>7532924</v>
      </c>
      <c r="S15" s="113">
        <f>Mercado!U59</f>
        <v>9712958</v>
      </c>
      <c r="T15" s="113">
        <f>Mercado!V59</f>
        <v>11569666</v>
      </c>
      <c r="U15" s="113">
        <f>Mercado!W59</f>
        <v>12586470</v>
      </c>
      <c r="V15" s="113">
        <f>Mercado!X59</f>
        <v>13688427.85096593</v>
      </c>
      <c r="W15" s="113">
        <f>Mercado!Y59</f>
        <v>14719995.863635082</v>
      </c>
      <c r="X15" s="113">
        <f>Mercado!Z59</f>
        <v>15686214.347387701</v>
      </c>
      <c r="Y15" s="113">
        <f>Mercado!AA59</f>
        <v>16593013.734827187</v>
      </c>
      <c r="Z15" s="113">
        <f>Mercado!AB59</f>
        <v>17445903.868439522</v>
      </c>
      <c r="AA15" s="113">
        <f>Mercado!AC59</f>
        <v>18249822.321285266</v>
      </c>
      <c r="AB15" s="113">
        <f>Mercado!AD59</f>
        <v>19010235.242718276</v>
      </c>
      <c r="AC15" s="113">
        <f>Mercado!AE59</f>
        <v>19733023.173170123</v>
      </c>
      <c r="AD15" s="113">
        <f>Mercado!AF59</f>
        <v>20421078.433236111</v>
      </c>
      <c r="AE15" s="113">
        <f>Mercado!AG59</f>
        <v>21074030.282156412</v>
      </c>
      <c r="AF15" s="113">
        <f>Mercado!AH59</f>
        <v>21406595.084599249</v>
      </c>
      <c r="AG15" s="113">
        <f>Mercado!AI59</f>
        <v>21732039.78818766</v>
      </c>
      <c r="AH15" s="113">
        <f>Mercado!AJ59</f>
        <v>22053041.542628471</v>
      </c>
      <c r="AI15" s="113">
        <f>Mercado!AK59</f>
        <v>22368684.644566674</v>
      </c>
      <c r="AJ15" s="113">
        <f>Mercado!AL59</f>
        <v>22674315.330975309</v>
      </c>
      <c r="AK15" s="113">
        <f>Mercado!AM59</f>
        <v>22968094.421771239</v>
      </c>
      <c r="AL15" s="113">
        <f>Mercado!AN59</f>
        <v>23251708.117054354</v>
      </c>
      <c r="AM15" s="113">
        <f>Mercado!AO59</f>
        <v>23527700.797318388</v>
      </c>
      <c r="AN15" s="113">
        <f>Mercado!AP59</f>
        <v>23801825.380551219</v>
      </c>
      <c r="AO15" s="113">
        <f>Mercado!AQ59</f>
        <v>24071335.378557682</v>
      </c>
      <c r="AP15" s="113">
        <f>Mercado!AR59</f>
        <v>24329431.266391341</v>
      </c>
      <c r="AQ15" s="113">
        <f>Mercado!AS59</f>
        <v>24577055.487810764</v>
      </c>
      <c r="AR15" s="113">
        <f>Mercado!AT59</f>
        <v>24815715.455333803</v>
      </c>
      <c r="AS15" s="113">
        <f>Mercado!AU59</f>
        <v>25045805.123510826</v>
      </c>
      <c r="AT15" s="113">
        <f>Mercado!AV59</f>
        <v>25265960.420824531</v>
      </c>
      <c r="AU15" s="113">
        <f>Mercado!AW59</f>
        <v>25475369.185250044</v>
      </c>
      <c r="AV15" s="113">
        <f>Mercado!AX59</f>
        <v>25674491.289541878</v>
      </c>
      <c r="AW15" s="113">
        <f>Mercado!AY59</f>
        <v>25864276.018026974</v>
      </c>
      <c r="AX15" s="113">
        <f>Mercado!AZ59</f>
        <v>26044777.473382331</v>
      </c>
      <c r="AY15" s="113">
        <f>Mercado!BA59</f>
        <v>26214694.392945576</v>
      </c>
      <c r="AZ15" s="113">
        <f>Mercado!BB59</f>
        <v>26373213.370952122</v>
      </c>
      <c r="BA15" s="113">
        <f>Mercado!BC59</f>
        <v>26520622.333142802</v>
      </c>
      <c r="BB15" s="113">
        <f>Mercado!BD59</f>
        <v>26657727.533778906</v>
      </c>
      <c r="BC15" s="113">
        <f>Mercado!BE59</f>
        <v>26784688.171542194</v>
      </c>
      <c r="BD15" s="113">
        <f>Mercado!BF59</f>
        <v>26900556.516780358</v>
      </c>
      <c r="BE15" s="113">
        <f>Mercado!BG59</f>
        <v>27004723.758909658</v>
      </c>
      <c r="BF15" s="113">
        <f>Mercado!BH59</f>
        <v>27097504.875009421</v>
      </c>
      <c r="BG15" s="113">
        <f>Mercado!BI59</f>
        <v>27179667.252475288</v>
      </c>
      <c r="BH15" s="113">
        <f>Mercado!BJ59</f>
        <v>27218206.081791509</v>
      </c>
      <c r="BI15" s="113">
        <f>Mercado!BK59</f>
        <v>27256799.556418557</v>
      </c>
      <c r="BJ15" s="113">
        <f>Mercado!BL59</f>
        <v>27295447.753839578</v>
      </c>
      <c r="BK15" s="113">
        <f>Mercado!BM59</f>
        <v>27334150.751647595</v>
      </c>
    </row>
    <row r="16" spans="1:70">
      <c r="D16" t="s">
        <v>245</v>
      </c>
      <c r="H16" t="s">
        <v>118</v>
      </c>
      <c r="P16" s="113">
        <f>Mercado!R60</f>
        <v>0</v>
      </c>
      <c r="Q16" s="113">
        <f>Mercado!S60</f>
        <v>100000</v>
      </c>
      <c r="R16" s="113">
        <f>Mercado!T60</f>
        <v>177318.24740186622</v>
      </c>
      <c r="S16" s="113">
        <f>Mercado!U60</f>
        <v>499944.00693579426</v>
      </c>
      <c r="T16" s="113">
        <f>Mercado!V60</f>
        <v>815211</v>
      </c>
      <c r="U16" s="113">
        <f>Mercado!W60</f>
        <v>2461131</v>
      </c>
      <c r="V16" s="113">
        <f>Mercado!X60</f>
        <v>3753053.2971145138</v>
      </c>
      <c r="W16" s="113">
        <f>Mercado!Y60</f>
        <v>5102939.3139937678</v>
      </c>
      <c r="X16" s="113">
        <f>Mercado!Z60</f>
        <v>6308960.7809650404</v>
      </c>
      <c r="Y16" s="113">
        <f>Mercado!AA60</f>
        <v>7267210.3246155856</v>
      </c>
      <c r="Z16" s="113">
        <f>Mercado!AB60</f>
        <v>7974710.5180576798</v>
      </c>
      <c r="AA16" s="113">
        <f>Mercado!AC60</f>
        <v>8478872.695828693</v>
      </c>
      <c r="AB16" s="113">
        <f>Mercado!AD60</f>
        <v>8835583.9937883038</v>
      </c>
      <c r="AC16" s="113">
        <f>Mercado!AE60</f>
        <v>9091152.199723728</v>
      </c>
      <c r="AD16" s="113">
        <f>Mercado!AF60</f>
        <v>9278934.1824119184</v>
      </c>
      <c r="AE16" s="113">
        <f>Mercado!AG60</f>
        <v>9421383.229461519</v>
      </c>
      <c r="AF16" s="113">
        <f>Mercado!AH60</f>
        <v>9469817.6778845061</v>
      </c>
      <c r="AG16" s="113">
        <f>Mercado!AI60</f>
        <v>9516248.9174048677</v>
      </c>
      <c r="AH16" s="113">
        <f>Mercado!AJ60</f>
        <v>9560550.5238929354</v>
      </c>
      <c r="AI16" s="113">
        <f>Mercado!AK60</f>
        <v>9602636.5999834687</v>
      </c>
      <c r="AJ16" s="113">
        <f>Mercado!AL60</f>
        <v>9642426.2132435217</v>
      </c>
      <c r="AK16" s="113">
        <f>Mercado!AM60</f>
        <v>9679828.0169919226</v>
      </c>
      <c r="AL16" s="113">
        <f>Mercado!AN60</f>
        <v>9714746.3858253546</v>
      </c>
      <c r="AM16" s="113">
        <f>Mercado!AO60</f>
        <v>9747084.8063038327</v>
      </c>
      <c r="AN16" s="113">
        <f>Mercado!AP60</f>
        <v>9776761.457957739</v>
      </c>
      <c r="AO16" s="113">
        <f>Mercado!AQ60</f>
        <v>9803740.9000508524</v>
      </c>
      <c r="AP16" s="113">
        <f>Mercado!AR60</f>
        <v>9828031.2863744218</v>
      </c>
      <c r="AQ16" s="113">
        <f>Mercado!AS60</f>
        <v>9849637.3800342269</v>
      </c>
      <c r="AR16" s="113">
        <f>Mercado!AT60</f>
        <v>9868527.453901941</v>
      </c>
      <c r="AS16" s="113">
        <f>Mercado!AU60</f>
        <v>9884661.9096151125</v>
      </c>
      <c r="AT16" s="113">
        <f>Mercado!AV60</f>
        <v>9898058.3868112434</v>
      </c>
      <c r="AU16" s="113">
        <f>Mercado!AW60</f>
        <v>9908795.4767356943</v>
      </c>
      <c r="AV16" s="113">
        <f>Mercado!AX60</f>
        <v>9916948.1781218369</v>
      </c>
      <c r="AW16" s="113">
        <f>Mercado!AY60</f>
        <v>9922547.0878695063</v>
      </c>
      <c r="AX16" s="113">
        <f>Mercado!AZ60</f>
        <v>9925598.7855231296</v>
      </c>
      <c r="AY16" s="113">
        <f>Mercado!BA60</f>
        <v>9926139.8016821127</v>
      </c>
      <c r="AZ16" s="113">
        <f>Mercado!BB60</f>
        <v>9924245.7001940757</v>
      </c>
      <c r="BA16" s="113">
        <f>Mercado!BC60</f>
        <v>9919990.2688332926</v>
      </c>
      <c r="BB16" s="113">
        <f>Mercado!BD60</f>
        <v>9913418.8378352746</v>
      </c>
      <c r="BC16" s="113">
        <f>Mercado!BE60</f>
        <v>9904554.6172493696</v>
      </c>
      <c r="BD16" s="113">
        <f>Mercado!BF60</f>
        <v>9893425.8627878297</v>
      </c>
      <c r="BE16" s="113">
        <f>Mercado!BG60</f>
        <v>9880074.6754619051</v>
      </c>
      <c r="BF16" s="113">
        <f>Mercado!BH60</f>
        <v>9864542.470072696</v>
      </c>
      <c r="BG16" s="113">
        <f>Mercado!BI60</f>
        <v>9846860.2875383701</v>
      </c>
      <c r="BH16" s="113">
        <f>Mercado!BJ60</f>
        <v>9837484.800021952</v>
      </c>
      <c r="BI16" s="113">
        <f>Mercado!BK60</f>
        <v>9828118.2391850632</v>
      </c>
      <c r="BJ16" s="113">
        <f>Mercado!BL60</f>
        <v>9818760.5965283494</v>
      </c>
      <c r="BK16" s="113">
        <f>Mercado!BM60</f>
        <v>9809411.8635605481</v>
      </c>
    </row>
    <row r="17" spans="1:70">
      <c r="D17" t="s">
        <v>623</v>
      </c>
      <c r="P17" s="66">
        <f>Mercado!R66</f>
        <v>0.12075241698333916</v>
      </c>
      <c r="Q17" s="66">
        <f>Mercado!S66</f>
        <v>0.17336080545267191</v>
      </c>
      <c r="R17" s="66">
        <f>Mercado!T66</f>
        <v>0.27806572063420476</v>
      </c>
      <c r="S17" s="66">
        <f>Mercado!U66</f>
        <v>0.34872568162809597</v>
      </c>
      <c r="T17" s="66">
        <f>Mercado!V66</f>
        <v>0.40432184654539993</v>
      </c>
      <c r="U17" s="66">
        <f>Mercado!W66</f>
        <v>0.43070710914748866</v>
      </c>
      <c r="V17" s="66">
        <f>Mercado!X66</f>
        <v>0.45888450425683652</v>
      </c>
      <c r="W17" s="66">
        <f>Mercado!Y66</f>
        <v>0.48365881569659525</v>
      </c>
      <c r="X17" s="66">
        <f>Mercado!Z66</f>
        <v>0.50540096675153523</v>
      </c>
      <c r="Y17" s="66">
        <f>Mercado!AA66</f>
        <v>0.52447570835045865</v>
      </c>
      <c r="Z17" s="66">
        <f>Mercado!AB66</f>
        <v>0.54122284501583251</v>
      </c>
      <c r="AA17" s="66">
        <f>Mercado!AC66</f>
        <v>0.5559487313261926</v>
      </c>
      <c r="AB17" s="66">
        <f>Mercado!AD66</f>
        <v>0.56892389227539519</v>
      </c>
      <c r="AC17" s="66">
        <f>Mercado!AE66</f>
        <v>0.58038405284148098</v>
      </c>
      <c r="AD17" s="66">
        <f>Mercado!AF66</f>
        <v>0.59053288390625847</v>
      </c>
      <c r="AE17" s="66">
        <f>Mercado!AG66</f>
        <v>0.59954545483897059</v>
      </c>
      <c r="AF17" s="66">
        <f>Mercado!AH66</f>
        <v>0.59954545483897059</v>
      </c>
      <c r="AG17" s="66">
        <f>Mercado!AI66</f>
        <v>0.59954545483897059</v>
      </c>
      <c r="AH17" s="66">
        <f>Mercado!AJ66</f>
        <v>0.59954545483897059</v>
      </c>
      <c r="AI17" s="66">
        <f>Mercado!AK66</f>
        <v>0.59954545483897059</v>
      </c>
      <c r="AJ17" s="66">
        <f>Mercado!AL66</f>
        <v>0.59954545483897059</v>
      </c>
      <c r="AK17" s="66">
        <f>Mercado!AM66</f>
        <v>0.59954545483897059</v>
      </c>
      <c r="AL17" s="66">
        <f>Mercado!AN66</f>
        <v>0.59954545483897059</v>
      </c>
      <c r="AM17" s="66">
        <f>Mercado!AO66</f>
        <v>0.59954545483897059</v>
      </c>
      <c r="AN17" s="66">
        <f>Mercado!AP66</f>
        <v>0.59954545483897059</v>
      </c>
      <c r="AO17" s="66">
        <f>Mercado!AQ66</f>
        <v>0.59954545483897059</v>
      </c>
      <c r="AP17" s="66">
        <f>Mercado!AR66</f>
        <v>0.59954545483897059</v>
      </c>
      <c r="AQ17" s="66">
        <f>Mercado!AS66</f>
        <v>0.59954545483897059</v>
      </c>
      <c r="AR17" s="66">
        <f>Mercado!AT66</f>
        <v>0.59954545483897059</v>
      </c>
      <c r="AS17" s="66">
        <f>Mercado!AU66</f>
        <v>0.59954545483897059</v>
      </c>
      <c r="AT17" s="66">
        <f>Mercado!AV66</f>
        <v>0.59954545483897059</v>
      </c>
      <c r="AU17" s="66">
        <f>Mercado!AW66</f>
        <v>0.59954545483897059</v>
      </c>
      <c r="AV17" s="66">
        <f>Mercado!AX66</f>
        <v>0.59954545483897059</v>
      </c>
      <c r="AW17" s="66">
        <f>Mercado!AY66</f>
        <v>0.59954545483897059</v>
      </c>
      <c r="AX17" s="66">
        <f>Mercado!AZ66</f>
        <v>0.59954545483897059</v>
      </c>
      <c r="AY17" s="66">
        <f>Mercado!BA66</f>
        <v>0.59954545483897059</v>
      </c>
      <c r="AZ17" s="66">
        <f>Mercado!BB66</f>
        <v>0.59954545483897059</v>
      </c>
      <c r="BA17" s="66">
        <f>Mercado!BC66</f>
        <v>0.59954545483897059</v>
      </c>
      <c r="BB17" s="66">
        <f>Mercado!BD66</f>
        <v>0.59954545483897059</v>
      </c>
      <c r="BC17" s="66">
        <f>Mercado!BE66</f>
        <v>0.59954545483897059</v>
      </c>
      <c r="BD17" s="66">
        <f>Mercado!BF66</f>
        <v>0.59954545483897059</v>
      </c>
      <c r="BE17" s="66">
        <f>Mercado!BG66</f>
        <v>0.59954545483897059</v>
      </c>
      <c r="BF17" s="66">
        <f>Mercado!BH66</f>
        <v>0.59954545483897059</v>
      </c>
      <c r="BG17" s="66">
        <f>Mercado!BI66</f>
        <v>0.59954545483897059</v>
      </c>
      <c r="BH17" s="66">
        <f>Mercado!BJ66</f>
        <v>0.59954545483897059</v>
      </c>
      <c r="BI17" s="66">
        <f>Mercado!BK66</f>
        <v>0.59954545483897059</v>
      </c>
      <c r="BJ17" s="66">
        <f>Mercado!BL66</f>
        <v>0.59954545483897059</v>
      </c>
      <c r="BK17" s="66">
        <f>Mercado!BM66</f>
        <v>0.59954545483897059</v>
      </c>
    </row>
    <row r="18" spans="1:70">
      <c r="D18" t="s">
        <v>624</v>
      </c>
      <c r="P18" s="66">
        <f>Mercado!R67</f>
        <v>0</v>
      </c>
      <c r="Q18" s="66">
        <f>Mercado!S67</f>
        <v>9.3551803487925572E-4</v>
      </c>
      <c r="R18" s="66">
        <f>Mercado!T67</f>
        <v>1.6311534118430067E-3</v>
      </c>
      <c r="S18" s="66">
        <f>Mercado!U67</f>
        <v>4.5234833164099399E-3</v>
      </c>
      <c r="T18" s="66">
        <f>Mercado!V67</f>
        <v>7.2568641914173993E-3</v>
      </c>
      <c r="U18" s="66">
        <f>Mercado!W67</f>
        <v>2.1746035357711711E-2</v>
      </c>
      <c r="V18" s="66">
        <f>Mercado!X67</f>
        <v>3.29232234233275E-2</v>
      </c>
      <c r="W18" s="66">
        <f>Mercado!Y67</f>
        <v>4.4454076762984664E-2</v>
      </c>
      <c r="X18" s="66">
        <f>Mercado!Z67</f>
        <v>5.4590658958546583E-2</v>
      </c>
      <c r="Y18" s="66">
        <f>Mercado!AA67</f>
        <v>6.2472083311958103E-2</v>
      </c>
      <c r="Z18" s="66">
        <f>Mercado!AB67</f>
        <v>6.8119924115495833E-2</v>
      </c>
      <c r="AA18" s="66">
        <f>Mercado!AC67</f>
        <v>7.1981829845094561E-2</v>
      </c>
      <c r="AB18" s="66">
        <f>Mercado!AD67</f>
        <v>7.4564715513319849E-2</v>
      </c>
      <c r="AC18" s="66">
        <f>Mercado!AE67</f>
        <v>7.6281292480975746E-2</v>
      </c>
      <c r="AD18" s="66">
        <f>Mercado!AF67</f>
        <v>7.7425635890845043E-2</v>
      </c>
      <c r="AE18" s="66">
        <f>Mercado!AG67</f>
        <v>7.8194875083292509E-2</v>
      </c>
      <c r="AF18" s="66">
        <f>Mercado!AH67</f>
        <v>7.8194875083292495E-2</v>
      </c>
      <c r="AG18" s="66">
        <f>Mercado!AI67</f>
        <v>7.8194875083292509E-2</v>
      </c>
      <c r="AH18" s="66">
        <f>Mercado!AJ67</f>
        <v>7.8194875083292509E-2</v>
      </c>
      <c r="AI18" s="66">
        <f>Mercado!AK67</f>
        <v>7.8194875083292509E-2</v>
      </c>
      <c r="AJ18" s="66">
        <f>Mercado!AL67</f>
        <v>7.8194875083292509E-2</v>
      </c>
      <c r="AK18" s="66">
        <f>Mercado!AM67</f>
        <v>7.8194875083292509E-2</v>
      </c>
      <c r="AL18" s="66">
        <f>Mercado!AN67</f>
        <v>7.8194875083292509E-2</v>
      </c>
      <c r="AM18" s="66">
        <f>Mercado!AO67</f>
        <v>7.8194875083292509E-2</v>
      </c>
      <c r="AN18" s="66">
        <f>Mercado!AP67</f>
        <v>7.8194875083292509E-2</v>
      </c>
      <c r="AO18" s="66">
        <f>Mercado!AQ67</f>
        <v>7.8194875083292509E-2</v>
      </c>
      <c r="AP18" s="66">
        <f>Mercado!AR67</f>
        <v>7.8194875083292509E-2</v>
      </c>
      <c r="AQ18" s="66">
        <f>Mercado!AS67</f>
        <v>7.8194875083292509E-2</v>
      </c>
      <c r="AR18" s="66">
        <f>Mercado!AT67</f>
        <v>7.8194875083292509E-2</v>
      </c>
      <c r="AS18" s="66">
        <f>Mercado!AU67</f>
        <v>7.8194875083292509E-2</v>
      </c>
      <c r="AT18" s="66">
        <f>Mercado!AV67</f>
        <v>7.8194875083292509E-2</v>
      </c>
      <c r="AU18" s="66">
        <f>Mercado!AW67</f>
        <v>7.8194875083292509E-2</v>
      </c>
      <c r="AV18" s="66">
        <f>Mercado!AX67</f>
        <v>7.8194875083292509E-2</v>
      </c>
      <c r="AW18" s="66">
        <f>Mercado!AY67</f>
        <v>7.8194875083292509E-2</v>
      </c>
      <c r="AX18" s="66">
        <f>Mercado!AZ67</f>
        <v>7.8194875083292509E-2</v>
      </c>
      <c r="AY18" s="66">
        <f>Mercado!BA67</f>
        <v>7.8194875083292509E-2</v>
      </c>
      <c r="AZ18" s="66">
        <f>Mercado!BB67</f>
        <v>7.8194875083292509E-2</v>
      </c>
      <c r="BA18" s="66">
        <f>Mercado!BC67</f>
        <v>7.8194875083292509E-2</v>
      </c>
      <c r="BB18" s="66">
        <f>Mercado!BD67</f>
        <v>7.8194875083292509E-2</v>
      </c>
      <c r="BC18" s="66">
        <f>Mercado!BE67</f>
        <v>7.8194875083292509E-2</v>
      </c>
      <c r="BD18" s="66">
        <f>Mercado!BF67</f>
        <v>7.8194875083292509E-2</v>
      </c>
      <c r="BE18" s="66">
        <f>Mercado!BG67</f>
        <v>7.8194875083292509E-2</v>
      </c>
      <c r="BF18" s="66">
        <f>Mercado!BH67</f>
        <v>7.8194875083292509E-2</v>
      </c>
      <c r="BG18" s="66">
        <f>Mercado!BI67</f>
        <v>7.8194875083292509E-2</v>
      </c>
      <c r="BH18" s="66">
        <f>Mercado!BJ67</f>
        <v>7.8194875083292509E-2</v>
      </c>
      <c r="BI18" s="66">
        <f>Mercado!BK67</f>
        <v>7.8194875083292509E-2</v>
      </c>
      <c r="BJ18" s="66">
        <f>Mercado!BL67</f>
        <v>7.8194875083292509E-2</v>
      </c>
      <c r="BK18" s="66">
        <f>Mercado!BM67</f>
        <v>7.8194875083292509E-2</v>
      </c>
    </row>
    <row r="20" spans="1:70" ht="15.75">
      <c r="A20" s="17" t="s">
        <v>23</v>
      </c>
      <c r="B20" s="17" t="s">
        <v>453</v>
      </c>
      <c r="D20" s="17"/>
      <c r="K20" s="104"/>
      <c r="BO20" s="14"/>
      <c r="BP20" s="14"/>
    </row>
    <row r="22" spans="1:70">
      <c r="B22" s="74" t="s">
        <v>20</v>
      </c>
      <c r="C22" s="74" t="s">
        <v>130</v>
      </c>
    </row>
    <row r="23" spans="1:70">
      <c r="D23" s="51" t="s">
        <v>19</v>
      </c>
      <c r="P23" s="113">
        <f>Mercado!R101</f>
        <v>59931</v>
      </c>
      <c r="Q23" s="113">
        <f>Mercado!S101</f>
        <v>86411</v>
      </c>
      <c r="R23" s="113">
        <f ca="1">Mercado!T101</f>
        <v>91872.2</v>
      </c>
      <c r="S23" s="113">
        <f ca="1">Mercado!U101</f>
        <v>96910.585999999996</v>
      </c>
      <c r="T23" s="113">
        <f ca="1">Mercado!V101</f>
        <v>102221.41357999999</v>
      </c>
      <c r="U23" s="113">
        <f ca="1">Mercado!W101</f>
        <v>108989.0059874</v>
      </c>
      <c r="V23" s="113">
        <f ca="1">Mercado!X101</f>
        <v>112853.756167022</v>
      </c>
      <c r="W23" s="113">
        <f ca="1">Mercado!Y101</f>
        <v>116872.12885203266</v>
      </c>
      <c r="X23" s="113">
        <f ca="1">Mercado!Z101</f>
        <v>121583.66271759364</v>
      </c>
      <c r="Y23" s="113">
        <f ca="1">Mercado!AA101</f>
        <v>125487.97259912145</v>
      </c>
      <c r="Z23" s="113">
        <f ca="1">Mercado!AB101</f>
        <v>129373.75177709509</v>
      </c>
      <c r="AA23" s="113">
        <f ca="1">Mercado!AC101</f>
        <v>133270.77433040796</v>
      </c>
      <c r="AB23" s="113">
        <f ca="1">Mercado!AD101</f>
        <v>137256.89756032018</v>
      </c>
      <c r="AC23" s="113">
        <f ca="1">Mercado!AE101</f>
        <v>141179.0644871298</v>
      </c>
      <c r="AD23" s="113">
        <f ca="1">Mercado!AF101</f>
        <v>145181.30642174371</v>
      </c>
      <c r="AE23" s="113">
        <f ca="1">Mercado!AG101</f>
        <v>149551.745614396</v>
      </c>
      <c r="AF23" s="113">
        <f ca="1">Mercado!AH101</f>
        <v>149776.745614396</v>
      </c>
      <c r="AG23" s="113">
        <f ca="1">Mercado!AI101</f>
        <v>149890.745614396</v>
      </c>
      <c r="AH23" s="113">
        <f ca="1">Mercado!AJ101</f>
        <v>149977.745614396</v>
      </c>
      <c r="AI23" s="113">
        <f ca="1">Mercado!AK101</f>
        <v>150076.745614396</v>
      </c>
      <c r="AJ23" s="113">
        <f ca="1">Mercado!AL101</f>
        <v>150169.745614396</v>
      </c>
      <c r="AK23" s="113">
        <f ca="1">Mercado!AM101</f>
        <v>150253.745614396</v>
      </c>
      <c r="AL23" s="113">
        <f ca="1">Mercado!AN101</f>
        <v>150334.745614396</v>
      </c>
      <c r="AM23" s="113">
        <f ca="1">Mercado!AO101</f>
        <v>150403.745614396</v>
      </c>
      <c r="AN23" s="113">
        <f ca="1">Mercado!AP101</f>
        <v>150466.745614396</v>
      </c>
      <c r="AO23" s="113">
        <f ca="1">Mercado!AQ101</f>
        <v>150535.745614396</v>
      </c>
      <c r="AP23" s="113">
        <f ca="1">Mercado!AR101</f>
        <v>150610.745614396</v>
      </c>
      <c r="AQ23" s="113">
        <f ca="1">Mercado!AS101</f>
        <v>150661.745614396</v>
      </c>
      <c r="AR23" s="113">
        <f ca="1">Mercado!AT101</f>
        <v>150709.745614396</v>
      </c>
      <c r="AS23" s="113">
        <f ca="1">Mercado!AU101</f>
        <v>150751.745614396</v>
      </c>
      <c r="AT23" s="113">
        <f ca="1">Mercado!AV101</f>
        <v>150778.745614396</v>
      </c>
      <c r="AU23" s="113">
        <f ca="1">Mercado!AW101</f>
        <v>150805.745614396</v>
      </c>
      <c r="AV23" s="113">
        <f ca="1">Mercado!AX101</f>
        <v>150823.745614396</v>
      </c>
      <c r="AW23" s="113">
        <f ca="1">Mercado!AY101</f>
        <v>150841.745614396</v>
      </c>
      <c r="AX23" s="113">
        <f ca="1">Mercado!AZ101</f>
        <v>150847.745614396</v>
      </c>
      <c r="AY23" s="113">
        <f ca="1">Mercado!BA101</f>
        <v>150850.745614396</v>
      </c>
      <c r="AZ23" s="113">
        <f ca="1">Mercado!BB101</f>
        <v>150850.745614396</v>
      </c>
      <c r="BA23" s="113">
        <f ca="1">Mercado!BC101</f>
        <v>150847.745614396</v>
      </c>
      <c r="BB23" s="113">
        <f ca="1">Mercado!BD101</f>
        <v>150838.745614396</v>
      </c>
      <c r="BC23" s="113">
        <f ca="1">Mercado!BE101</f>
        <v>150814.745614396</v>
      </c>
      <c r="BD23" s="113">
        <f ca="1">Mercado!BF101</f>
        <v>150802.745614396</v>
      </c>
      <c r="BE23" s="113">
        <f ca="1">Mercado!BG101</f>
        <v>150772.745614396</v>
      </c>
      <c r="BF23" s="113">
        <f ca="1">Mercado!BH101</f>
        <v>150733.745614396</v>
      </c>
      <c r="BG23" s="113">
        <f ca="1">Mercado!BI101</f>
        <v>150694.745614396</v>
      </c>
      <c r="BH23" s="113">
        <f ca="1">Mercado!BJ101</f>
        <v>150673.745614396</v>
      </c>
      <c r="BI23" s="113">
        <f ca="1">Mercado!BK101</f>
        <v>150646.745614396</v>
      </c>
      <c r="BJ23" s="113">
        <f ca="1">Mercado!BL101</f>
        <v>150634.745614396</v>
      </c>
      <c r="BK23" s="113">
        <f ca="1">Mercado!BM101</f>
        <v>150610.745614396</v>
      </c>
    </row>
    <row r="24" spans="1:70"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</row>
    <row r="26" spans="1:70" s="90" customFormat="1" ht="18" customHeight="1">
      <c r="A26" s="88" t="s">
        <v>87</v>
      </c>
      <c r="B26" s="88" t="s">
        <v>454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</row>
    <row r="28" spans="1:70" ht="15.75">
      <c r="A28" s="17" t="s">
        <v>60</v>
      </c>
      <c r="B28" s="17" t="s">
        <v>59</v>
      </c>
      <c r="D28" s="17"/>
      <c r="K28" s="104"/>
      <c r="BO28" s="14"/>
      <c r="BP28" s="14"/>
    </row>
    <row r="30" spans="1:70">
      <c r="B30" s="74"/>
      <c r="C30" s="74" t="s">
        <v>607</v>
      </c>
    </row>
    <row r="31" spans="1:70">
      <c r="C31" s="46">
        <v>4</v>
      </c>
      <c r="D31" s="51" t="str">
        <f>INDEX(Mobile.Retail.Services,C31)</f>
        <v>Llamadas a internacional</v>
      </c>
      <c r="H31" s="51" t="str">
        <f>INDEX(Mobile.Retail.Services.Units,C31)</f>
        <v>minutos</v>
      </c>
      <c r="O31" s="113">
        <f t="shared" ref="O31:X35" si="0">INDEX(Mobile.Retail.Services.Volumes,$C31,MATCH(O$3,$O$3:$BL$3,0))</f>
        <v>0</v>
      </c>
      <c r="P31" s="113">
        <f t="shared" si="0"/>
        <v>195051523.40708646</v>
      </c>
      <c r="Q31" s="113">
        <f t="shared" si="0"/>
        <v>309957172.14711851</v>
      </c>
      <c r="R31" s="113">
        <f t="shared" si="0"/>
        <v>460205953.4904291</v>
      </c>
      <c r="S31" s="113">
        <f t="shared" si="0"/>
        <v>564223643.00632787</v>
      </c>
      <c r="T31" s="113">
        <f t="shared" si="0"/>
        <v>367590189.98173726</v>
      </c>
      <c r="U31" s="113">
        <f t="shared" si="0"/>
        <v>428954196.37949711</v>
      </c>
      <c r="V31" s="113">
        <f t="shared" si="0"/>
        <v>491842136.4770875</v>
      </c>
      <c r="W31" s="113">
        <f t="shared" si="0"/>
        <v>560963595.38763916</v>
      </c>
      <c r="X31" s="113">
        <f t="shared" si="0"/>
        <v>627690107.89180756</v>
      </c>
      <c r="Y31" s="113">
        <f t="shared" ref="Y31:AH35" si="1">INDEX(Mobile.Retail.Services.Volumes,$C31,MATCH(Y$3,$O$3:$BL$3,0))</f>
        <v>686261353.49552166</v>
      </c>
      <c r="Z31" s="113">
        <f t="shared" si="1"/>
        <v>740431844.05881786</v>
      </c>
      <c r="AA31" s="113">
        <f t="shared" si="1"/>
        <v>788732873.36717677</v>
      </c>
      <c r="AB31" s="113">
        <f t="shared" si="1"/>
        <v>833848302.16798007</v>
      </c>
      <c r="AC31" s="113">
        <f t="shared" si="1"/>
        <v>870921653.78973222</v>
      </c>
      <c r="AD31" s="113">
        <f t="shared" si="1"/>
        <v>907767429.03278327</v>
      </c>
      <c r="AE31" s="113">
        <f t="shared" si="1"/>
        <v>944455943.87397373</v>
      </c>
      <c r="AF31" s="113">
        <f t="shared" si="1"/>
        <v>955866269.52294528</v>
      </c>
      <c r="AG31" s="113">
        <f t="shared" si="1"/>
        <v>960666330.23294914</v>
      </c>
      <c r="AH31" s="113">
        <f t="shared" si="1"/>
        <v>965257275.37522173</v>
      </c>
      <c r="AI31" s="113">
        <f t="shared" ref="AI31:AR35" si="2">INDEX(Mobile.Retail.Services.Volumes,$C31,MATCH(AI$3,$O$3:$BL$3,0))</f>
        <v>969628361.80239689</v>
      </c>
      <c r="AJ31" s="113">
        <f t="shared" si="2"/>
        <v>973771148.1783402</v>
      </c>
      <c r="AK31" s="113">
        <f t="shared" si="2"/>
        <v>977676917.43975186</v>
      </c>
      <c r="AL31" s="113">
        <f t="shared" si="2"/>
        <v>981336209.08119392</v>
      </c>
      <c r="AM31" s="113">
        <f t="shared" si="2"/>
        <v>984739301.16702652</v>
      </c>
      <c r="AN31" s="113">
        <f t="shared" si="2"/>
        <v>987877170.27043152</v>
      </c>
      <c r="AO31" s="113">
        <f t="shared" si="2"/>
        <v>990743883.15127563</v>
      </c>
      <c r="AP31" s="113">
        <f t="shared" si="2"/>
        <v>993338059.13130474</v>
      </c>
      <c r="AQ31" s="113">
        <f t="shared" si="2"/>
        <v>995660351.78602326</v>
      </c>
      <c r="AR31" s="113">
        <f t="shared" si="2"/>
        <v>997709396.77656436</v>
      </c>
      <c r="AS31" s="113">
        <f t="shared" ref="AS31:BB35" si="3">INDEX(Mobile.Retail.Services.Volumes,$C31,MATCH(AS$3,$O$3:$BL$3,0))</f>
        <v>999481585.14068604</v>
      </c>
      <c r="AT31" s="113">
        <f t="shared" si="3"/>
        <v>1000975805.8000286</v>
      </c>
      <c r="AU31" s="113">
        <f t="shared" si="3"/>
        <v>1002196927.8921056</v>
      </c>
      <c r="AV31" s="113">
        <f t="shared" si="3"/>
        <v>1003152722.8381593</v>
      </c>
      <c r="AW31" s="113">
        <f t="shared" si="3"/>
        <v>1003848533.6179441</v>
      </c>
      <c r="AX31" s="113">
        <f t="shared" si="3"/>
        <v>1004286241.3034602</v>
      </c>
      <c r="AY31" s="113">
        <f t="shared" si="3"/>
        <v>1004468027.202957</v>
      </c>
      <c r="AZ31" s="113">
        <f t="shared" si="3"/>
        <v>1004399563.1263655</v>
      </c>
      <c r="BA31" s="113">
        <f t="shared" si="3"/>
        <v>1004088406.0404639</v>
      </c>
      <c r="BB31" s="113">
        <f t="shared" si="3"/>
        <v>1003540583.1368644</v>
      </c>
      <c r="BC31" s="113">
        <f t="shared" ref="BC31:BK35" si="4">INDEX(Mobile.Retail.Services.Volumes,$C31,MATCH(BC$3,$O$3:$BL$3,0))</f>
        <v>1002759562.4505914</v>
      </c>
      <c r="BD31" s="113">
        <f t="shared" si="4"/>
        <v>1001747948.0715482</v>
      </c>
      <c r="BE31" s="113">
        <f t="shared" si="4"/>
        <v>1000509299.9438146</v>
      </c>
      <c r="BF31" s="113">
        <f t="shared" si="4"/>
        <v>999047843.84151649</v>
      </c>
      <c r="BG31" s="113">
        <f t="shared" si="4"/>
        <v>997367245.91475308</v>
      </c>
      <c r="BH31" s="113">
        <f t="shared" si="4"/>
        <v>995998168.62526584</v>
      </c>
      <c r="BI31" s="113">
        <f t="shared" si="4"/>
        <v>995049849.24998844</v>
      </c>
      <c r="BJ31" s="113">
        <f t="shared" si="4"/>
        <v>994102432.79769409</v>
      </c>
      <c r="BK31" s="113">
        <f t="shared" si="4"/>
        <v>993155918.40868294</v>
      </c>
    </row>
    <row r="32" spans="1:70">
      <c r="C32" s="46">
        <v>8</v>
      </c>
      <c r="D32" s="51" t="str">
        <f>INDEX(Mobile.Retail.Services,C32)</f>
        <v>Roaming in originación</v>
      </c>
      <c r="H32" s="51" t="str">
        <f>INDEX(Mobile.Retail.Services.Units,C32)</f>
        <v>minutos</v>
      </c>
      <c r="O32" s="113">
        <f t="shared" si="0"/>
        <v>0</v>
      </c>
      <c r="P32" s="113">
        <f t="shared" si="0"/>
        <v>162237174.8917304</v>
      </c>
      <c r="Q32" s="113">
        <f t="shared" si="0"/>
        <v>257811756.95627135</v>
      </c>
      <c r="R32" s="113">
        <f t="shared" si="0"/>
        <v>382783545.89836389</v>
      </c>
      <c r="S32" s="113">
        <f t="shared" si="0"/>
        <v>469301896.49132049</v>
      </c>
      <c r="T32" s="113">
        <f t="shared" si="0"/>
        <v>497363799.99476707</v>
      </c>
      <c r="U32" s="113">
        <f t="shared" si="0"/>
        <v>564810720.5800935</v>
      </c>
      <c r="V32" s="113">
        <f t="shared" si="0"/>
        <v>647616258.0060364</v>
      </c>
      <c r="W32" s="113">
        <f t="shared" si="0"/>
        <v>738629567.45569324</v>
      </c>
      <c r="X32" s="113">
        <f t="shared" si="0"/>
        <v>826489413.39582574</v>
      </c>
      <c r="Y32" s="113">
        <f t="shared" si="1"/>
        <v>903611091.45359218</v>
      </c>
      <c r="Z32" s="113">
        <f t="shared" si="1"/>
        <v>974938226.30265641</v>
      </c>
      <c r="AA32" s="113">
        <f t="shared" si="1"/>
        <v>1038536949.4266489</v>
      </c>
      <c r="AB32" s="113">
        <f t="shared" si="1"/>
        <v>1097941142.3808961</v>
      </c>
      <c r="AC32" s="113">
        <f t="shared" si="1"/>
        <v>1146756206.1348729</v>
      </c>
      <c r="AD32" s="113">
        <f t="shared" si="1"/>
        <v>1195271616.500385</v>
      </c>
      <c r="AE32" s="113">
        <f t="shared" si="1"/>
        <v>1243579959.6273828</v>
      </c>
      <c r="AF32" s="113">
        <f t="shared" si="1"/>
        <v>1258604114.4351552</v>
      </c>
      <c r="AG32" s="113">
        <f t="shared" si="1"/>
        <v>1264924429.6840279</v>
      </c>
      <c r="AH32" s="113">
        <f t="shared" si="1"/>
        <v>1270969399.1838872</v>
      </c>
      <c r="AI32" s="113">
        <f t="shared" si="2"/>
        <v>1276724877.2640374</v>
      </c>
      <c r="AJ32" s="113">
        <f t="shared" si="2"/>
        <v>1282179749.0847478</v>
      </c>
      <c r="AK32" s="113">
        <f t="shared" si="2"/>
        <v>1287322536.7520022</v>
      </c>
      <c r="AL32" s="113">
        <f t="shared" si="2"/>
        <v>1292140783.469857</v>
      </c>
      <c r="AM32" s="113">
        <f t="shared" si="2"/>
        <v>1296621688.2131202</v>
      </c>
      <c r="AN32" s="113">
        <f t="shared" si="2"/>
        <v>1300753369.6941247</v>
      </c>
      <c r="AO32" s="113">
        <f t="shared" si="2"/>
        <v>1304528015.522495</v>
      </c>
      <c r="AP32" s="113">
        <f t="shared" si="2"/>
        <v>1307943807.7375114</v>
      </c>
      <c r="AQ32" s="113">
        <f t="shared" si="2"/>
        <v>1311001606.9122956</v>
      </c>
      <c r="AR32" s="113">
        <f t="shared" si="2"/>
        <v>1313699616.600455</v>
      </c>
      <c r="AS32" s="113">
        <f t="shared" si="3"/>
        <v>1316033084.8247821</v>
      </c>
      <c r="AT32" s="113">
        <f t="shared" si="3"/>
        <v>1318000548.6109674</v>
      </c>
      <c r="AU32" s="113">
        <f t="shared" si="3"/>
        <v>1319608419.2287714</v>
      </c>
      <c r="AV32" s="113">
        <f t="shared" si="3"/>
        <v>1320866929.4304757</v>
      </c>
      <c r="AW32" s="113">
        <f t="shared" si="3"/>
        <v>1321783114.4013526</v>
      </c>
      <c r="AX32" s="113">
        <f t="shared" si="3"/>
        <v>1322359450.9784195</v>
      </c>
      <c r="AY32" s="113">
        <f t="shared" si="3"/>
        <v>1322598811.3244722</v>
      </c>
      <c r="AZ32" s="113">
        <f t="shared" si="3"/>
        <v>1322508663.6006362</v>
      </c>
      <c r="BA32" s="113">
        <f t="shared" si="3"/>
        <v>1322098958.183636</v>
      </c>
      <c r="BB32" s="113">
        <f t="shared" si="3"/>
        <v>1321377631.1712327</v>
      </c>
      <c r="BC32" s="113">
        <f t="shared" si="4"/>
        <v>1320349248.9795556</v>
      </c>
      <c r="BD32" s="113">
        <f t="shared" si="4"/>
        <v>1319017240.4546382</v>
      </c>
      <c r="BE32" s="113">
        <f t="shared" si="4"/>
        <v>1317386293.030705</v>
      </c>
      <c r="BF32" s="113">
        <f t="shared" si="4"/>
        <v>1315461970.8508494</v>
      </c>
      <c r="BG32" s="113">
        <f t="shared" si="4"/>
        <v>1313249101.1924284</v>
      </c>
      <c r="BH32" s="113">
        <f t="shared" si="4"/>
        <v>1311446415.6448061</v>
      </c>
      <c r="BI32" s="113">
        <f t="shared" si="4"/>
        <v>1310197748.6444335</v>
      </c>
      <c r="BJ32" s="113">
        <f t="shared" si="4"/>
        <v>1308950270.5369191</v>
      </c>
      <c r="BK32" s="113">
        <f t="shared" si="4"/>
        <v>1307703980.1902833</v>
      </c>
    </row>
    <row r="33" spans="2:63">
      <c r="C33" s="46">
        <v>2</v>
      </c>
      <c r="D33" s="51" t="str">
        <f>INDEX(Mobile.Retail.Services,C33)</f>
        <v>Llamadas a redes fijas</v>
      </c>
      <c r="H33" s="51" t="str">
        <f>INDEX(Mobile.Retail.Services.Units,C33)</f>
        <v>minutos</v>
      </c>
      <c r="O33" s="113">
        <f t="shared" si="0"/>
        <v>0</v>
      </c>
      <c r="P33" s="113">
        <f t="shared" si="0"/>
        <v>5675999331.1462164</v>
      </c>
      <c r="Q33" s="113">
        <f t="shared" si="0"/>
        <v>9019753709.4811478</v>
      </c>
      <c r="R33" s="113">
        <f t="shared" si="0"/>
        <v>12647993621.761959</v>
      </c>
      <c r="S33" s="113">
        <f t="shared" si="0"/>
        <v>14594584899.097015</v>
      </c>
      <c r="T33" s="113">
        <f t="shared" si="0"/>
        <v>5942708071.371419</v>
      </c>
      <c r="U33" s="113">
        <f t="shared" si="0"/>
        <v>6934759508.1352043</v>
      </c>
      <c r="V33" s="113">
        <f t="shared" si="0"/>
        <v>7951447873.0462484</v>
      </c>
      <c r="W33" s="113">
        <f t="shared" si="0"/>
        <v>9068911458.7668324</v>
      </c>
      <c r="X33" s="113">
        <f t="shared" si="0"/>
        <v>10147656744.250891</v>
      </c>
      <c r="Y33" s="113">
        <f t="shared" si="1"/>
        <v>11094558548.177603</v>
      </c>
      <c r="Z33" s="113">
        <f t="shared" si="1"/>
        <v>11970314812.284222</v>
      </c>
      <c r="AA33" s="113">
        <f t="shared" si="1"/>
        <v>12751181452.769356</v>
      </c>
      <c r="AB33" s="113">
        <f t="shared" si="1"/>
        <v>13480547551.715675</v>
      </c>
      <c r="AC33" s="113">
        <f t="shared" si="1"/>
        <v>14079900069.600672</v>
      </c>
      <c r="AD33" s="113">
        <f t="shared" si="1"/>
        <v>14675573436.029997</v>
      </c>
      <c r="AE33" s="113">
        <f t="shared" si="1"/>
        <v>15268704425.962578</v>
      </c>
      <c r="AF33" s="113">
        <f t="shared" si="1"/>
        <v>15453171357.287619</v>
      </c>
      <c r="AG33" s="113">
        <f t="shared" si="1"/>
        <v>15530772338.766008</v>
      </c>
      <c r="AH33" s="113">
        <f t="shared" si="1"/>
        <v>15604992618.566082</v>
      </c>
      <c r="AI33" s="113">
        <f t="shared" si="2"/>
        <v>15675658515.805416</v>
      </c>
      <c r="AJ33" s="113">
        <f t="shared" si="2"/>
        <v>15742633562.216499</v>
      </c>
      <c r="AK33" s="113">
        <f t="shared" si="2"/>
        <v>15805776831.942654</v>
      </c>
      <c r="AL33" s="113">
        <f t="shared" si="2"/>
        <v>15864935380.145967</v>
      </c>
      <c r="AM33" s="113">
        <f t="shared" si="2"/>
        <v>15919952035.533596</v>
      </c>
      <c r="AN33" s="113">
        <f t="shared" si="2"/>
        <v>15970680919.371977</v>
      </c>
      <c r="AO33" s="113">
        <f t="shared" si="2"/>
        <v>16017026110.945625</v>
      </c>
      <c r="AP33" s="113">
        <f t="shared" si="2"/>
        <v>16058965289.289425</v>
      </c>
      <c r="AQ33" s="113">
        <f t="shared" si="2"/>
        <v>16096509020.540709</v>
      </c>
      <c r="AR33" s="113">
        <f t="shared" si="2"/>
        <v>16129635247.887793</v>
      </c>
      <c r="AS33" s="113">
        <f t="shared" si="3"/>
        <v>16158285626.441092</v>
      </c>
      <c r="AT33" s="113">
        <f t="shared" si="3"/>
        <v>16182442193.767128</v>
      </c>
      <c r="AU33" s="113">
        <f t="shared" si="3"/>
        <v>16202183667.589039</v>
      </c>
      <c r="AV33" s="113">
        <f t="shared" si="3"/>
        <v>16217635685.883577</v>
      </c>
      <c r="AW33" s="113">
        <f t="shared" si="3"/>
        <v>16228884626.823429</v>
      </c>
      <c r="AX33" s="113">
        <f t="shared" si="3"/>
        <v>16235960901.072607</v>
      </c>
      <c r="AY33" s="113">
        <f t="shared" si="3"/>
        <v>16238899773.114473</v>
      </c>
      <c r="AZ33" s="113">
        <f t="shared" si="3"/>
        <v>16237792937.209578</v>
      </c>
      <c r="BA33" s="113">
        <f t="shared" si="3"/>
        <v>16232762564.320833</v>
      </c>
      <c r="BB33" s="113">
        <f t="shared" si="3"/>
        <v>16223906094.045977</v>
      </c>
      <c r="BC33" s="113">
        <f t="shared" si="4"/>
        <v>16211279592.951229</v>
      </c>
      <c r="BD33" s="113">
        <f t="shared" si="4"/>
        <v>16194925160.49003</v>
      </c>
      <c r="BE33" s="113">
        <f t="shared" si="4"/>
        <v>16174900349.091669</v>
      </c>
      <c r="BF33" s="113">
        <f t="shared" si="4"/>
        <v>16151273475.437849</v>
      </c>
      <c r="BG33" s="113">
        <f t="shared" si="4"/>
        <v>16124103808.955175</v>
      </c>
      <c r="BH33" s="113">
        <f t="shared" si="4"/>
        <v>16101970392.775129</v>
      </c>
      <c r="BI33" s="113">
        <f t="shared" si="4"/>
        <v>16086639229.541481</v>
      </c>
      <c r="BJ33" s="113">
        <f t="shared" si="4"/>
        <v>16071322663.562721</v>
      </c>
      <c r="BK33" s="113">
        <f t="shared" si="4"/>
        <v>16056020680.940376</v>
      </c>
    </row>
    <row r="34" spans="2:63">
      <c r="C34" s="46">
        <v>3</v>
      </c>
      <c r="D34" s="51" t="str">
        <f>INDEX(Mobile.Retail.Services,C34)</f>
        <v>Llamadas a otras redes móviles</v>
      </c>
      <c r="H34" s="51" t="str">
        <f>INDEX(Mobile.Retail.Services.Units,C34)</f>
        <v>minutos</v>
      </c>
      <c r="O34" s="113">
        <f t="shared" si="0"/>
        <v>0</v>
      </c>
      <c r="P34" s="113">
        <f t="shared" si="0"/>
        <v>630666592.34957957</v>
      </c>
      <c r="Q34" s="113">
        <f t="shared" si="0"/>
        <v>1002194856.6090163</v>
      </c>
      <c r="R34" s="113">
        <f t="shared" si="0"/>
        <v>2231998874.4285808</v>
      </c>
      <c r="S34" s="113">
        <f t="shared" si="0"/>
        <v>3648646224.7742538</v>
      </c>
      <c r="T34" s="113">
        <f t="shared" si="0"/>
        <v>5942708071.371419</v>
      </c>
      <c r="U34" s="113">
        <f t="shared" si="0"/>
        <v>6934759508.1352043</v>
      </c>
      <c r="V34" s="113">
        <f t="shared" si="0"/>
        <v>7951447873.0462484</v>
      </c>
      <c r="W34" s="113">
        <f t="shared" si="0"/>
        <v>9068911458.7668324</v>
      </c>
      <c r="X34" s="113">
        <f t="shared" si="0"/>
        <v>10147656744.250891</v>
      </c>
      <c r="Y34" s="113">
        <f t="shared" si="1"/>
        <v>11094558548.177603</v>
      </c>
      <c r="Z34" s="113">
        <f t="shared" si="1"/>
        <v>11970314812.284222</v>
      </c>
      <c r="AA34" s="113">
        <f t="shared" si="1"/>
        <v>12751181452.769356</v>
      </c>
      <c r="AB34" s="113">
        <f t="shared" si="1"/>
        <v>13480547551.715675</v>
      </c>
      <c r="AC34" s="113">
        <f t="shared" si="1"/>
        <v>14079900069.600672</v>
      </c>
      <c r="AD34" s="113">
        <f t="shared" si="1"/>
        <v>14675573436.029997</v>
      </c>
      <c r="AE34" s="113">
        <f t="shared" si="1"/>
        <v>15268704425.962578</v>
      </c>
      <c r="AF34" s="113">
        <f t="shared" si="1"/>
        <v>15453171357.287619</v>
      </c>
      <c r="AG34" s="113">
        <f t="shared" si="1"/>
        <v>15530772338.766008</v>
      </c>
      <c r="AH34" s="113">
        <f t="shared" si="1"/>
        <v>15604992618.566082</v>
      </c>
      <c r="AI34" s="113">
        <f t="shared" si="2"/>
        <v>15675658515.805416</v>
      </c>
      <c r="AJ34" s="113">
        <f t="shared" si="2"/>
        <v>15742633562.216499</v>
      </c>
      <c r="AK34" s="113">
        <f t="shared" si="2"/>
        <v>15805776831.942654</v>
      </c>
      <c r="AL34" s="113">
        <f t="shared" si="2"/>
        <v>15864935380.145967</v>
      </c>
      <c r="AM34" s="113">
        <f t="shared" si="2"/>
        <v>15919952035.533596</v>
      </c>
      <c r="AN34" s="113">
        <f t="shared" si="2"/>
        <v>15970680919.371977</v>
      </c>
      <c r="AO34" s="113">
        <f t="shared" si="2"/>
        <v>16017026110.945625</v>
      </c>
      <c r="AP34" s="113">
        <f t="shared" si="2"/>
        <v>16058965289.289425</v>
      </c>
      <c r="AQ34" s="113">
        <f t="shared" si="2"/>
        <v>16096509020.540709</v>
      </c>
      <c r="AR34" s="113">
        <f t="shared" si="2"/>
        <v>16129635247.887793</v>
      </c>
      <c r="AS34" s="113">
        <f t="shared" si="3"/>
        <v>16158285626.441092</v>
      </c>
      <c r="AT34" s="113">
        <f t="shared" si="3"/>
        <v>16182442193.767128</v>
      </c>
      <c r="AU34" s="113">
        <f t="shared" si="3"/>
        <v>16202183667.589039</v>
      </c>
      <c r="AV34" s="113">
        <f t="shared" si="3"/>
        <v>16217635685.883577</v>
      </c>
      <c r="AW34" s="113">
        <f t="shared" si="3"/>
        <v>16228884626.823429</v>
      </c>
      <c r="AX34" s="113">
        <f t="shared" si="3"/>
        <v>16235960901.072607</v>
      </c>
      <c r="AY34" s="113">
        <f t="shared" si="3"/>
        <v>16238899773.114473</v>
      </c>
      <c r="AZ34" s="113">
        <f t="shared" si="3"/>
        <v>16237792937.209578</v>
      </c>
      <c r="BA34" s="113">
        <f t="shared" si="3"/>
        <v>16232762564.320833</v>
      </c>
      <c r="BB34" s="113">
        <f t="shared" si="3"/>
        <v>16223906094.045977</v>
      </c>
      <c r="BC34" s="113">
        <f t="shared" si="4"/>
        <v>16211279592.951229</v>
      </c>
      <c r="BD34" s="113">
        <f t="shared" si="4"/>
        <v>16194925160.49003</v>
      </c>
      <c r="BE34" s="113">
        <f t="shared" si="4"/>
        <v>16174900349.091669</v>
      </c>
      <c r="BF34" s="113">
        <f t="shared" si="4"/>
        <v>16151273475.437849</v>
      </c>
      <c r="BG34" s="113">
        <f t="shared" si="4"/>
        <v>16124103808.955175</v>
      </c>
      <c r="BH34" s="113">
        <f t="shared" si="4"/>
        <v>16101970392.775129</v>
      </c>
      <c r="BI34" s="113">
        <f t="shared" si="4"/>
        <v>16086639229.541481</v>
      </c>
      <c r="BJ34" s="113">
        <f t="shared" si="4"/>
        <v>16071322663.562721</v>
      </c>
      <c r="BK34" s="113">
        <f t="shared" si="4"/>
        <v>16056020680.940376</v>
      </c>
    </row>
    <row r="35" spans="2:63">
      <c r="C35" s="46">
        <v>1</v>
      </c>
      <c r="D35" s="51" t="str">
        <f>INDEX(Mobile.Retail.Services,C35)</f>
        <v>Llamadas on-net</v>
      </c>
      <c r="H35" s="51" t="str">
        <f>INDEX(Mobile.Retail.Services.Units,C35)</f>
        <v>minutos</v>
      </c>
      <c r="O35" s="113">
        <f t="shared" si="0"/>
        <v>0</v>
      </c>
      <c r="P35" s="113">
        <f t="shared" si="0"/>
        <v>20537811701.718849</v>
      </c>
      <c r="Q35" s="113">
        <f t="shared" si="0"/>
        <v>32636720421.14127</v>
      </c>
      <c r="R35" s="113">
        <f t="shared" si="0"/>
        <v>48457059200.046349</v>
      </c>
      <c r="S35" s="113">
        <f t="shared" si="0"/>
        <v>59409527981.675827</v>
      </c>
      <c r="T35" s="113">
        <f t="shared" si="0"/>
        <v>70640960333.069931</v>
      </c>
      <c r="U35" s="113">
        <f t="shared" si="0"/>
        <v>79836646884.032333</v>
      </c>
      <c r="V35" s="113">
        <f t="shared" si="0"/>
        <v>91541305118.436508</v>
      </c>
      <c r="W35" s="113">
        <f t="shared" si="0"/>
        <v>104406141396.3609</v>
      </c>
      <c r="X35" s="113">
        <f t="shared" si="0"/>
        <v>116825231969.57739</v>
      </c>
      <c r="Y35" s="113">
        <f t="shared" si="1"/>
        <v>127726470125.74796</v>
      </c>
      <c r="Z35" s="113">
        <f t="shared" si="1"/>
        <v>137808642915.1488</v>
      </c>
      <c r="AA35" s="113">
        <f t="shared" si="1"/>
        <v>146798395792.20227</v>
      </c>
      <c r="AB35" s="113">
        <f t="shared" si="1"/>
        <v>155195246991.21671</v>
      </c>
      <c r="AC35" s="113">
        <f t="shared" si="1"/>
        <v>162095312562.82111</v>
      </c>
      <c r="AD35" s="113">
        <f t="shared" si="1"/>
        <v>168953021782.30475</v>
      </c>
      <c r="AE35" s="113">
        <f t="shared" si="1"/>
        <v>175781461808.76465</v>
      </c>
      <c r="AF35" s="113">
        <f t="shared" si="1"/>
        <v>177905143421.76102</v>
      </c>
      <c r="AG35" s="113">
        <f t="shared" si="1"/>
        <v>178798527272.90637</v>
      </c>
      <c r="AH35" s="113">
        <f t="shared" si="1"/>
        <v>179652990684.80716</v>
      </c>
      <c r="AI35" s="113">
        <f t="shared" si="2"/>
        <v>180466534150.59302</v>
      </c>
      <c r="AJ35" s="113">
        <f t="shared" si="2"/>
        <v>181237586574.84665</v>
      </c>
      <c r="AK35" s="113">
        <f t="shared" si="2"/>
        <v>181964525544.00861</v>
      </c>
      <c r="AL35" s="113">
        <f t="shared" si="2"/>
        <v>182645590275.60309</v>
      </c>
      <c r="AM35" s="113">
        <f t="shared" si="2"/>
        <v>183278971329.95251</v>
      </c>
      <c r="AN35" s="113">
        <f t="shared" si="2"/>
        <v>183862989273.33972</v>
      </c>
      <c r="AO35" s="113">
        <f t="shared" si="2"/>
        <v>184396539815.37329</v>
      </c>
      <c r="AP35" s="113">
        <f t="shared" si="2"/>
        <v>184879365985.2084</v>
      </c>
      <c r="AQ35" s="113">
        <f t="shared" si="2"/>
        <v>185311589425.84851</v>
      </c>
      <c r="AR35" s="113">
        <f t="shared" si="2"/>
        <v>185692956207.52371</v>
      </c>
      <c r="AS35" s="113">
        <f t="shared" si="3"/>
        <v>186022794632.77414</v>
      </c>
      <c r="AT35" s="113">
        <f t="shared" si="3"/>
        <v>186300897908.49362</v>
      </c>
      <c r="AU35" s="113">
        <f t="shared" si="3"/>
        <v>186528172275.05838</v>
      </c>
      <c r="AV35" s="113">
        <f t="shared" si="3"/>
        <v>186706064143.80728</v>
      </c>
      <c r="AW35" s="113">
        <f t="shared" si="3"/>
        <v>186835567946.29398</v>
      </c>
      <c r="AX35" s="113">
        <f t="shared" si="3"/>
        <v>186917033786.28793</v>
      </c>
      <c r="AY35" s="113">
        <f t="shared" si="3"/>
        <v>186950867647.31348</v>
      </c>
      <c r="AZ35" s="113">
        <f t="shared" si="3"/>
        <v>186938125162.56052</v>
      </c>
      <c r="BA35" s="113">
        <f t="shared" si="3"/>
        <v>186880212829.2572</v>
      </c>
      <c r="BB35" s="113">
        <f t="shared" si="3"/>
        <v>186778252423.97665</v>
      </c>
      <c r="BC35" s="113">
        <f t="shared" si="4"/>
        <v>186632889414.90619</v>
      </c>
      <c r="BD35" s="113">
        <f t="shared" si="4"/>
        <v>186444608473.38809</v>
      </c>
      <c r="BE35" s="113">
        <f t="shared" si="4"/>
        <v>186214072173.65704</v>
      </c>
      <c r="BF35" s="113">
        <f t="shared" si="4"/>
        <v>185942067013.75772</v>
      </c>
      <c r="BG35" s="113">
        <f t="shared" si="4"/>
        <v>185629275334.91293</v>
      </c>
      <c r="BH35" s="113">
        <f t="shared" si="4"/>
        <v>185374463653.29218</v>
      </c>
      <c r="BI35" s="113">
        <f t="shared" si="4"/>
        <v>185197963132.40598</v>
      </c>
      <c r="BJ35" s="113">
        <f t="shared" si="4"/>
        <v>185021630662.8967</v>
      </c>
      <c r="BK35" s="113">
        <f t="shared" si="4"/>
        <v>184845466084.75778</v>
      </c>
    </row>
    <row r="37" spans="2:63">
      <c r="B37" s="74"/>
      <c r="C37" s="74" t="s">
        <v>608</v>
      </c>
    </row>
    <row r="38" spans="2:63">
      <c r="C38" s="46">
        <v>7</v>
      </c>
      <c r="D38" s="51" t="str">
        <f>INDEX(Mobile.Retail.Services,C38)</f>
        <v>Llamadas entrantes internacionales</v>
      </c>
      <c r="H38" s="51" t="str">
        <f>INDEX(Mobile.Retail.Services.Units,C38)</f>
        <v>minutos</v>
      </c>
      <c r="O38" s="113">
        <f t="shared" ref="O38:X41" si="5">INDEX(Mobile.Retail.Services.Volumes,$C38,MATCH(O$3,$O$3:$BK$3,0))</f>
        <v>0</v>
      </c>
      <c r="P38" s="113">
        <f t="shared" si="5"/>
        <v>880575692.70000017</v>
      </c>
      <c r="Q38" s="113">
        <f t="shared" si="5"/>
        <v>835609677.20000005</v>
      </c>
      <c r="R38" s="113">
        <f t="shared" si="5"/>
        <v>747978237.30000007</v>
      </c>
      <c r="S38" s="113">
        <f t="shared" si="5"/>
        <v>711414599.9000001</v>
      </c>
      <c r="T38" s="113">
        <f t="shared" si="5"/>
        <v>743765130.6500001</v>
      </c>
      <c r="U38" s="113">
        <f t="shared" si="5"/>
        <v>905181779.04999995</v>
      </c>
      <c r="V38" s="113">
        <f t="shared" si="5"/>
        <v>1173108319.0473516</v>
      </c>
      <c r="W38" s="113">
        <f t="shared" si="5"/>
        <v>1322564835.5235405</v>
      </c>
      <c r="X38" s="113">
        <f t="shared" si="5"/>
        <v>1471223960.289947</v>
      </c>
      <c r="Y38" s="113">
        <f t="shared" ref="Y38:AH41" si="6">INDEX(Mobile.Retail.Services.Volumes,$C38,MATCH(Y$3,$O$3:$BK$3,0))</f>
        <v>1614524330.1891353</v>
      </c>
      <c r="Z38" s="113">
        <f t="shared" si="6"/>
        <v>1747564598.581099</v>
      </c>
      <c r="AA38" s="113">
        <f t="shared" si="6"/>
        <v>1865354201.5166273</v>
      </c>
      <c r="AB38" s="113">
        <f t="shared" si="6"/>
        <v>1963102763.3573074</v>
      </c>
      <c r="AC38" s="113">
        <f t="shared" si="6"/>
        <v>2036527018.0847597</v>
      </c>
      <c r="AD38" s="113">
        <f t="shared" si="6"/>
        <v>2082149592.1823151</v>
      </c>
      <c r="AE38" s="113">
        <f t="shared" si="6"/>
        <v>2097561965.9294846</v>
      </c>
      <c r="AF38" s="113">
        <f t="shared" si="6"/>
        <v>2097561965.9294844</v>
      </c>
      <c r="AG38" s="113">
        <f t="shared" si="6"/>
        <v>2097561965.9294848</v>
      </c>
      <c r="AH38" s="113">
        <f t="shared" si="6"/>
        <v>2097561965.9294846</v>
      </c>
      <c r="AI38" s="113">
        <f t="shared" ref="AI38:AR41" si="7">INDEX(Mobile.Retail.Services.Volumes,$C38,MATCH(AI$3,$O$3:$BK$3,0))</f>
        <v>2097561965.9294846</v>
      </c>
      <c r="AJ38" s="113">
        <f t="shared" si="7"/>
        <v>2097561965.9294846</v>
      </c>
      <c r="AK38" s="113">
        <f t="shared" si="7"/>
        <v>2097561965.9294846</v>
      </c>
      <c r="AL38" s="113">
        <f t="shared" si="7"/>
        <v>2097561965.9294846</v>
      </c>
      <c r="AM38" s="113">
        <f t="shared" si="7"/>
        <v>2097561965.9294846</v>
      </c>
      <c r="AN38" s="113">
        <f t="shared" si="7"/>
        <v>2097561965.9294846</v>
      </c>
      <c r="AO38" s="113">
        <f t="shared" si="7"/>
        <v>2097561965.9294846</v>
      </c>
      <c r="AP38" s="113">
        <f t="shared" si="7"/>
        <v>2097561965.9294846</v>
      </c>
      <c r="AQ38" s="113">
        <f t="shared" si="7"/>
        <v>2097561965.9294846</v>
      </c>
      <c r="AR38" s="113">
        <f t="shared" si="7"/>
        <v>2097561965.9294844</v>
      </c>
      <c r="AS38" s="113">
        <f t="shared" ref="AS38:BB41" si="8">INDEX(Mobile.Retail.Services.Volumes,$C38,MATCH(AS$3,$O$3:$BK$3,0))</f>
        <v>2097561965.9294846</v>
      </c>
      <c r="AT38" s="113">
        <f t="shared" si="8"/>
        <v>2097561965.9294844</v>
      </c>
      <c r="AU38" s="113">
        <f t="shared" si="8"/>
        <v>2097561965.9294848</v>
      </c>
      <c r="AV38" s="113">
        <f t="shared" si="8"/>
        <v>2097561965.9294846</v>
      </c>
      <c r="AW38" s="113">
        <f t="shared" si="8"/>
        <v>2097561965.9294846</v>
      </c>
      <c r="AX38" s="113">
        <f t="shared" si="8"/>
        <v>2097561965.9294844</v>
      </c>
      <c r="AY38" s="113">
        <f t="shared" si="8"/>
        <v>2097561965.9294846</v>
      </c>
      <c r="AZ38" s="113">
        <f t="shared" si="8"/>
        <v>2097561965.9294846</v>
      </c>
      <c r="BA38" s="113">
        <f t="shared" si="8"/>
        <v>2097561965.9294846</v>
      </c>
      <c r="BB38" s="113">
        <f t="shared" si="8"/>
        <v>2097561965.9294846</v>
      </c>
      <c r="BC38" s="113">
        <f t="shared" ref="BC38:BK41" si="9">INDEX(Mobile.Retail.Services.Volumes,$C38,MATCH(BC$3,$O$3:$BK$3,0))</f>
        <v>2097561965.9294846</v>
      </c>
      <c r="BD38" s="113">
        <f t="shared" si="9"/>
        <v>2097561965.9294846</v>
      </c>
      <c r="BE38" s="113">
        <f t="shared" si="9"/>
        <v>2097561965.9294846</v>
      </c>
      <c r="BF38" s="113">
        <f t="shared" si="9"/>
        <v>2097561965.9294846</v>
      </c>
      <c r="BG38" s="113">
        <f t="shared" si="9"/>
        <v>2097561965.9294848</v>
      </c>
      <c r="BH38" s="113">
        <f t="shared" si="9"/>
        <v>2097561965.9294846</v>
      </c>
      <c r="BI38" s="113">
        <f t="shared" si="9"/>
        <v>2097561965.9294848</v>
      </c>
      <c r="BJ38" s="113">
        <f t="shared" si="9"/>
        <v>2097561965.9294846</v>
      </c>
      <c r="BK38" s="113">
        <f t="shared" si="9"/>
        <v>2097561965.9294844</v>
      </c>
    </row>
    <row r="39" spans="2:63">
      <c r="C39" s="46">
        <v>5</v>
      </c>
      <c r="D39" s="51" t="str">
        <f>INDEX(Mobile.Retail.Services,C39)</f>
        <v>Llamadas entrantes de fijos</v>
      </c>
      <c r="H39" s="51" t="str">
        <f>INDEX(Mobile.Retail.Services.Units,C39)</f>
        <v>minutos</v>
      </c>
      <c r="O39" s="113">
        <f t="shared" si="5"/>
        <v>0</v>
      </c>
      <c r="P39" s="113">
        <f t="shared" si="5"/>
        <v>6549232072.2028017</v>
      </c>
      <c r="Q39" s="113">
        <f t="shared" si="5"/>
        <v>6825181411.5711222</v>
      </c>
      <c r="R39" s="113">
        <f t="shared" si="5"/>
        <v>7095475488.2029209</v>
      </c>
      <c r="S39" s="113">
        <f t="shared" si="5"/>
        <v>7610906133.2271271</v>
      </c>
      <c r="T39" s="113">
        <f t="shared" si="5"/>
        <v>7659523588.7987413</v>
      </c>
      <c r="U39" s="113">
        <f t="shared" si="5"/>
        <v>8438070417.2602425</v>
      </c>
      <c r="V39" s="113">
        <f t="shared" si="5"/>
        <v>9478750601.3193016</v>
      </c>
      <c r="W39" s="113">
        <f t="shared" si="5"/>
        <v>10630483476.091694</v>
      </c>
      <c r="X39" s="113">
        <f t="shared" si="5"/>
        <v>11708437663.005522</v>
      </c>
      <c r="Y39" s="113">
        <f t="shared" si="6"/>
        <v>12631148634.025949</v>
      </c>
      <c r="Z39" s="113">
        <f t="shared" si="6"/>
        <v>13471102406.718529</v>
      </c>
      <c r="AA39" s="113">
        <f t="shared" si="6"/>
        <v>14203316458.486692</v>
      </c>
      <c r="AB39" s="113">
        <f t="shared" si="6"/>
        <v>14873073214.495077</v>
      </c>
      <c r="AC39" s="113">
        <f t="shared" si="6"/>
        <v>15413046578.116564</v>
      </c>
      <c r="AD39" s="113">
        <f t="shared" si="6"/>
        <v>15940516323.72402</v>
      </c>
      <c r="AE39" s="113">
        <f t="shared" si="6"/>
        <v>16456404069.098728</v>
      </c>
      <c r="AF39" s="113">
        <f t="shared" si="6"/>
        <v>16650815812.283363</v>
      </c>
      <c r="AG39" s="113">
        <f t="shared" si="6"/>
        <v>16752901648.722141</v>
      </c>
      <c r="AH39" s="113">
        <f t="shared" si="6"/>
        <v>16851271584.368467</v>
      </c>
      <c r="AI39" s="113">
        <f t="shared" si="7"/>
        <v>16945866295.64295</v>
      </c>
      <c r="AJ39" s="113">
        <f t="shared" si="7"/>
        <v>17036280634.08489</v>
      </c>
      <c r="AK39" s="113">
        <f t="shared" si="7"/>
        <v>17122067761.921282</v>
      </c>
      <c r="AL39" s="113">
        <f t="shared" si="7"/>
        <v>17203097659.419327</v>
      </c>
      <c r="AM39" s="113">
        <f t="shared" si="7"/>
        <v>17279452794.073936</v>
      </c>
      <c r="AN39" s="113">
        <f t="shared" si="7"/>
        <v>17351417376.20113</v>
      </c>
      <c r="AO39" s="113">
        <f t="shared" si="7"/>
        <v>17419046317.160297</v>
      </c>
      <c r="AP39" s="113">
        <f t="shared" si="7"/>
        <v>17481846012.473667</v>
      </c>
      <c r="AQ39" s="113">
        <f t="shared" si="7"/>
        <v>17539544781.883411</v>
      </c>
      <c r="AR39" s="113">
        <f t="shared" si="7"/>
        <v>17592246714.783703</v>
      </c>
      <c r="AS39" s="113">
        <f t="shared" si="8"/>
        <v>17639993199.121174</v>
      </c>
      <c r="AT39" s="113">
        <f t="shared" si="8"/>
        <v>17682723548.852951</v>
      </c>
      <c r="AU39" s="113">
        <f t="shared" si="8"/>
        <v>17720408693.423115</v>
      </c>
      <c r="AV39" s="113">
        <f t="shared" si="8"/>
        <v>17753149191.698112</v>
      </c>
      <c r="AW39" s="113">
        <f t="shared" si="8"/>
        <v>17781091863.141731</v>
      </c>
      <c r="AX39" s="113">
        <f t="shared" si="8"/>
        <v>17804312959.93325</v>
      </c>
      <c r="AY39" s="113">
        <f t="shared" si="8"/>
        <v>17822790324.374199</v>
      </c>
      <c r="AZ39" s="113">
        <f t="shared" si="8"/>
        <v>17836515717.897854</v>
      </c>
      <c r="BA39" s="113">
        <f t="shared" si="8"/>
        <v>17845582040.528145</v>
      </c>
      <c r="BB39" s="113">
        <f t="shared" si="8"/>
        <v>17850132111.36079</v>
      </c>
      <c r="BC39" s="113">
        <f t="shared" si="9"/>
        <v>17850264396.386879</v>
      </c>
      <c r="BD39" s="113">
        <f t="shared" si="9"/>
        <v>17845987423.248333</v>
      </c>
      <c r="BE39" s="113">
        <f t="shared" si="9"/>
        <v>17837291655.57901</v>
      </c>
      <c r="BF39" s="113">
        <f t="shared" si="9"/>
        <v>17824233234.886845</v>
      </c>
      <c r="BG39" s="113">
        <f t="shared" si="9"/>
        <v>17806918851.983215</v>
      </c>
      <c r="BH39" s="113">
        <f t="shared" si="9"/>
        <v>17791829200.57935</v>
      </c>
      <c r="BI39" s="113">
        <f t="shared" si="9"/>
        <v>17781076978.062027</v>
      </c>
      <c r="BJ39" s="113">
        <f t="shared" si="9"/>
        <v>17770322164.203342</v>
      </c>
      <c r="BK39" s="113">
        <f t="shared" si="9"/>
        <v>17759564778.382202</v>
      </c>
    </row>
    <row r="40" spans="2:63">
      <c r="C40" s="46">
        <v>6</v>
      </c>
      <c r="D40" s="51" t="str">
        <f>INDEX(Mobile.Retail.Services,C40)</f>
        <v>Llamadas entrantes de otros móviles</v>
      </c>
      <c r="H40" s="51" t="str">
        <f>INDEX(Mobile.Retail.Services.Units,C40)</f>
        <v>minutos</v>
      </c>
      <c r="O40" s="113">
        <f t="shared" si="5"/>
        <v>0</v>
      </c>
      <c r="P40" s="113">
        <f t="shared" si="5"/>
        <v>630666592.34957957</v>
      </c>
      <c r="Q40" s="113">
        <f t="shared" si="5"/>
        <v>1002194856.6090163</v>
      </c>
      <c r="R40" s="113">
        <f t="shared" si="5"/>
        <v>2231998874.4285808</v>
      </c>
      <c r="S40" s="113">
        <f t="shared" si="5"/>
        <v>3648646224.7742538</v>
      </c>
      <c r="T40" s="113">
        <f t="shared" si="5"/>
        <v>5942708071.371419</v>
      </c>
      <c r="U40" s="113">
        <f t="shared" si="5"/>
        <v>6934759508.1352043</v>
      </c>
      <c r="V40" s="113">
        <f t="shared" si="5"/>
        <v>7951447873.0462484</v>
      </c>
      <c r="W40" s="113">
        <f t="shared" si="5"/>
        <v>9068911458.7668324</v>
      </c>
      <c r="X40" s="113">
        <f t="shared" si="5"/>
        <v>10147656744.250891</v>
      </c>
      <c r="Y40" s="113">
        <f t="shared" si="6"/>
        <v>11094558548.177603</v>
      </c>
      <c r="Z40" s="113">
        <f t="shared" si="6"/>
        <v>11970314812.284222</v>
      </c>
      <c r="AA40" s="113">
        <f t="shared" si="6"/>
        <v>12751181452.769356</v>
      </c>
      <c r="AB40" s="113">
        <f t="shared" si="6"/>
        <v>13480547551.715675</v>
      </c>
      <c r="AC40" s="113">
        <f t="shared" si="6"/>
        <v>14079900069.600672</v>
      </c>
      <c r="AD40" s="113">
        <f t="shared" si="6"/>
        <v>14675573436.029997</v>
      </c>
      <c r="AE40" s="113">
        <f t="shared" si="6"/>
        <v>15268704425.962578</v>
      </c>
      <c r="AF40" s="113">
        <f t="shared" si="6"/>
        <v>15453171357.287619</v>
      </c>
      <c r="AG40" s="113">
        <f t="shared" si="6"/>
        <v>15530772338.766008</v>
      </c>
      <c r="AH40" s="113">
        <f t="shared" si="6"/>
        <v>15604992618.566082</v>
      </c>
      <c r="AI40" s="113">
        <f t="shared" si="7"/>
        <v>15675658515.805416</v>
      </c>
      <c r="AJ40" s="113">
        <f t="shared" si="7"/>
        <v>15742633562.216499</v>
      </c>
      <c r="AK40" s="113">
        <f t="shared" si="7"/>
        <v>15805776831.942654</v>
      </c>
      <c r="AL40" s="113">
        <f t="shared" si="7"/>
        <v>15864935380.145967</v>
      </c>
      <c r="AM40" s="113">
        <f t="shared" si="7"/>
        <v>15919952035.533596</v>
      </c>
      <c r="AN40" s="113">
        <f t="shared" si="7"/>
        <v>15970680919.371977</v>
      </c>
      <c r="AO40" s="113">
        <f t="shared" si="7"/>
        <v>16017026110.945625</v>
      </c>
      <c r="AP40" s="113">
        <f t="shared" si="7"/>
        <v>16058965289.289425</v>
      </c>
      <c r="AQ40" s="113">
        <f t="shared" si="7"/>
        <v>16096509020.540709</v>
      </c>
      <c r="AR40" s="113">
        <f t="shared" si="7"/>
        <v>16129635247.887793</v>
      </c>
      <c r="AS40" s="113">
        <f t="shared" si="8"/>
        <v>16158285626.441092</v>
      </c>
      <c r="AT40" s="113">
        <f t="shared" si="8"/>
        <v>16182442193.767128</v>
      </c>
      <c r="AU40" s="113">
        <f t="shared" si="8"/>
        <v>16202183667.589039</v>
      </c>
      <c r="AV40" s="113">
        <f t="shared" si="8"/>
        <v>16217635685.883577</v>
      </c>
      <c r="AW40" s="113">
        <f t="shared" si="8"/>
        <v>16228884626.823429</v>
      </c>
      <c r="AX40" s="113">
        <f t="shared" si="8"/>
        <v>16235960901.072607</v>
      </c>
      <c r="AY40" s="113">
        <f t="shared" si="8"/>
        <v>16238899773.114473</v>
      </c>
      <c r="AZ40" s="113">
        <f t="shared" si="8"/>
        <v>16237792937.209578</v>
      </c>
      <c r="BA40" s="113">
        <f t="shared" si="8"/>
        <v>16232762564.320833</v>
      </c>
      <c r="BB40" s="113">
        <f t="shared" si="8"/>
        <v>16223906094.045977</v>
      </c>
      <c r="BC40" s="113">
        <f t="shared" si="9"/>
        <v>16211279592.951229</v>
      </c>
      <c r="BD40" s="113">
        <f t="shared" si="9"/>
        <v>16194925160.49003</v>
      </c>
      <c r="BE40" s="113">
        <f t="shared" si="9"/>
        <v>16174900349.091669</v>
      </c>
      <c r="BF40" s="113">
        <f t="shared" si="9"/>
        <v>16151273475.437849</v>
      </c>
      <c r="BG40" s="113">
        <f t="shared" si="9"/>
        <v>16124103808.955175</v>
      </c>
      <c r="BH40" s="113">
        <f t="shared" si="9"/>
        <v>16101970392.775129</v>
      </c>
      <c r="BI40" s="113">
        <f t="shared" si="9"/>
        <v>16086639229.541481</v>
      </c>
      <c r="BJ40" s="113">
        <f t="shared" si="9"/>
        <v>16071322663.562721</v>
      </c>
      <c r="BK40" s="113">
        <f t="shared" si="9"/>
        <v>16056020680.940376</v>
      </c>
    </row>
    <row r="41" spans="2:63">
      <c r="C41" s="46">
        <v>9</v>
      </c>
      <c r="D41" s="51" t="str">
        <f>INDEX(Mobile.Retail.Services,C41)</f>
        <v>Roaming in terminación</v>
      </c>
      <c r="H41" s="51" t="str">
        <f>INDEX(Mobile.Retail.Services.Units,C41)</f>
        <v>minutos</v>
      </c>
      <c r="O41" s="113">
        <f t="shared" si="5"/>
        <v>0</v>
      </c>
      <c r="P41" s="113">
        <f t="shared" si="5"/>
        <v>108158116.59448694</v>
      </c>
      <c r="Q41" s="113">
        <f t="shared" si="5"/>
        <v>171874504.63751423</v>
      </c>
      <c r="R41" s="113">
        <f t="shared" si="5"/>
        <v>255189030.59890929</v>
      </c>
      <c r="S41" s="113">
        <f t="shared" si="5"/>
        <v>312867930.9942137</v>
      </c>
      <c r="T41" s="113">
        <f t="shared" si="5"/>
        <v>331575866.66317809</v>
      </c>
      <c r="U41" s="113">
        <f t="shared" si="5"/>
        <v>376540480.386729</v>
      </c>
      <c r="V41" s="113">
        <f t="shared" si="5"/>
        <v>431744172.00402433</v>
      </c>
      <c r="W41" s="113">
        <f t="shared" si="5"/>
        <v>492419711.63712883</v>
      </c>
      <c r="X41" s="113">
        <f t="shared" si="5"/>
        <v>550992942.26388395</v>
      </c>
      <c r="Y41" s="113">
        <f t="shared" si="6"/>
        <v>602407394.30239475</v>
      </c>
      <c r="Z41" s="113">
        <f t="shared" si="6"/>
        <v>649958817.53510427</v>
      </c>
      <c r="AA41" s="113">
        <f t="shared" si="6"/>
        <v>692357966.28443265</v>
      </c>
      <c r="AB41" s="113">
        <f t="shared" si="6"/>
        <v>731960761.58726406</v>
      </c>
      <c r="AC41" s="113">
        <f t="shared" si="6"/>
        <v>764504137.42324877</v>
      </c>
      <c r="AD41" s="113">
        <f t="shared" si="6"/>
        <v>796847744.33359015</v>
      </c>
      <c r="AE41" s="113">
        <f t="shared" si="6"/>
        <v>829053306.41825521</v>
      </c>
      <c r="AF41" s="113">
        <f t="shared" si="6"/>
        <v>839069409.62343693</v>
      </c>
      <c r="AG41" s="113">
        <f t="shared" si="6"/>
        <v>843282953.12268543</v>
      </c>
      <c r="AH41" s="113">
        <f t="shared" si="6"/>
        <v>847312932.78925824</v>
      </c>
      <c r="AI41" s="113">
        <f t="shared" si="7"/>
        <v>851149918.17602503</v>
      </c>
      <c r="AJ41" s="113">
        <f t="shared" si="7"/>
        <v>854786499.38983202</v>
      </c>
      <c r="AK41" s="113">
        <f t="shared" si="7"/>
        <v>858215024.50133491</v>
      </c>
      <c r="AL41" s="113">
        <f t="shared" si="7"/>
        <v>861427188.97990477</v>
      </c>
      <c r="AM41" s="113">
        <f t="shared" si="7"/>
        <v>864414458.80874693</v>
      </c>
      <c r="AN41" s="113">
        <f t="shared" si="7"/>
        <v>867168913.12941647</v>
      </c>
      <c r="AO41" s="113">
        <f t="shared" si="7"/>
        <v>869685343.68166339</v>
      </c>
      <c r="AP41" s="113">
        <f t="shared" si="7"/>
        <v>871962538.4916743</v>
      </c>
      <c r="AQ41" s="113">
        <f t="shared" si="7"/>
        <v>874001071.27486384</v>
      </c>
      <c r="AR41" s="113">
        <f t="shared" si="7"/>
        <v>875799744.40030348</v>
      </c>
      <c r="AS41" s="113">
        <f t="shared" si="8"/>
        <v>877355389.88318813</v>
      </c>
      <c r="AT41" s="113">
        <f t="shared" si="8"/>
        <v>878667032.40731168</v>
      </c>
      <c r="AU41" s="113">
        <f t="shared" si="8"/>
        <v>879738946.15251434</v>
      </c>
      <c r="AV41" s="113">
        <f t="shared" si="8"/>
        <v>880577952.95365047</v>
      </c>
      <c r="AW41" s="113">
        <f t="shared" si="8"/>
        <v>881188742.93423522</v>
      </c>
      <c r="AX41" s="113">
        <f t="shared" si="8"/>
        <v>881572967.31894648</v>
      </c>
      <c r="AY41" s="113">
        <f t="shared" si="8"/>
        <v>881732540.88298154</v>
      </c>
      <c r="AZ41" s="113">
        <f t="shared" si="8"/>
        <v>881672442.40042424</v>
      </c>
      <c r="BA41" s="113">
        <f t="shared" si="8"/>
        <v>881399305.45575738</v>
      </c>
      <c r="BB41" s="113">
        <f t="shared" si="8"/>
        <v>880918420.7808218</v>
      </c>
      <c r="BC41" s="113">
        <f t="shared" si="9"/>
        <v>880232832.65303707</v>
      </c>
      <c r="BD41" s="113">
        <f t="shared" si="9"/>
        <v>879344826.96975887</v>
      </c>
      <c r="BE41" s="113">
        <f t="shared" si="9"/>
        <v>878257528.68713665</v>
      </c>
      <c r="BF41" s="113">
        <f t="shared" si="9"/>
        <v>876974647.23389971</v>
      </c>
      <c r="BG41" s="113">
        <f t="shared" si="9"/>
        <v>875499400.79495227</v>
      </c>
      <c r="BH41" s="113">
        <f t="shared" si="9"/>
        <v>874297610.42987084</v>
      </c>
      <c r="BI41" s="113">
        <f t="shared" si="9"/>
        <v>873465165.76295567</v>
      </c>
      <c r="BJ41" s="113">
        <f t="shared" si="9"/>
        <v>872633513.69127941</v>
      </c>
      <c r="BK41" s="113">
        <f t="shared" si="9"/>
        <v>871802653.46018887</v>
      </c>
    </row>
    <row r="43" spans="2:63">
      <c r="B43" s="74"/>
      <c r="C43" s="74" t="s">
        <v>606</v>
      </c>
    </row>
    <row r="44" spans="2:63">
      <c r="C44" s="46">
        <v>15</v>
      </c>
      <c r="D44" s="51" t="str">
        <f>INDEX(Mobile.Retail.Services,C44)</f>
        <v xml:space="preserve">Datos GPRS </v>
      </c>
      <c r="H44" s="51" t="str">
        <f>INDEX(Mobile.Retail.Services.Units,C44)</f>
        <v>megabytes</v>
      </c>
      <c r="O44" s="113"/>
      <c r="P44" s="113"/>
      <c r="Q44" s="113"/>
      <c r="R44" s="113">
        <f t="shared" ref="R44:Y48" si="10">INDEX(Mobile.Retail.Services.Volumes,$C44,MATCH(R$3,$O$3:$BK$3,0))</f>
        <v>16174586.779713864</v>
      </c>
      <c r="S44" s="113">
        <f t="shared" si="10"/>
        <v>36111623.401284091</v>
      </c>
      <c r="T44" s="113">
        <f t="shared" si="10"/>
        <v>59181975.312110797</v>
      </c>
      <c r="U44" s="113">
        <f t="shared" si="10"/>
        <v>110604193.54838718</v>
      </c>
      <c r="V44" s="113">
        <f t="shared" si="10"/>
        <v>106988394.31266184</v>
      </c>
      <c r="W44" s="113">
        <f t="shared" si="10"/>
        <v>124417062.88578182</v>
      </c>
      <c r="X44" s="113">
        <f t="shared" si="10"/>
        <v>122648458.83391546</v>
      </c>
      <c r="Y44" s="113">
        <f t="shared" si="10"/>
        <v>124022466.17506485</v>
      </c>
      <c r="Z44" s="113">
        <f t="shared" ref="Z44:AI48" si="11">INDEX(Mobile.Retail.Services.Volumes,$C44,MATCH(Z$3,$O$3:$BK$3,0))</f>
        <v>142024390.3381525</v>
      </c>
      <c r="AA44" s="113">
        <f t="shared" si="11"/>
        <v>156380967.46005863</v>
      </c>
      <c r="AB44" s="113">
        <f t="shared" si="11"/>
        <v>167854289.36841276</v>
      </c>
      <c r="AC44" s="113">
        <f t="shared" si="11"/>
        <v>177265808.03350633</v>
      </c>
      <c r="AD44" s="113">
        <f t="shared" si="11"/>
        <v>185282805.21583101</v>
      </c>
      <c r="AE44" s="113">
        <f t="shared" si="11"/>
        <v>192385824.45127612</v>
      </c>
      <c r="AF44" s="113">
        <f t="shared" si="11"/>
        <v>194349602.81085193</v>
      </c>
      <c r="AG44" s="113">
        <f t="shared" si="11"/>
        <v>195325565.5811699</v>
      </c>
      <c r="AH44" s="113">
        <f t="shared" si="11"/>
        <v>196259010.34575236</v>
      </c>
      <c r="AI44" s="113">
        <f t="shared" si="11"/>
        <v>197147752.77558759</v>
      </c>
      <c r="AJ44" s="113">
        <f t="shared" ref="AJ44:AS48" si="12">INDEX(Mobile.Retail.Services.Volumes,$C44,MATCH(AJ$3,$O$3:$BK$3,0))</f>
        <v>197990076.5528422</v>
      </c>
      <c r="AK44" s="113">
        <f t="shared" si="12"/>
        <v>198784209.29800642</v>
      </c>
      <c r="AL44" s="113">
        <f t="shared" si="12"/>
        <v>199528227.47268087</v>
      </c>
      <c r="AM44" s="113">
        <f t="shared" si="12"/>
        <v>200220154.38369158</v>
      </c>
      <c r="AN44" s="113">
        <f t="shared" si="12"/>
        <v>200858155.36077765</v>
      </c>
      <c r="AO44" s="113">
        <f t="shared" si="12"/>
        <v>201441024.03972253</v>
      </c>
      <c r="AP44" s="113">
        <f t="shared" si="12"/>
        <v>201968479.69687393</v>
      </c>
      <c r="AQ44" s="113">
        <f t="shared" si="12"/>
        <v>202440655.2191678</v>
      </c>
      <c r="AR44" s="113">
        <f t="shared" si="12"/>
        <v>202857273.20512521</v>
      </c>
      <c r="AS44" s="113">
        <f t="shared" si="12"/>
        <v>203217599.86969608</v>
      </c>
      <c r="AT44" s="113">
        <f t="shared" ref="AT44:BC48" si="13">INDEX(Mobile.Retail.Services.Volumes,$C44,MATCH(AT$3,$O$3:$BK$3,0))</f>
        <v>203521409.30508912</v>
      </c>
      <c r="AU44" s="113">
        <f t="shared" si="13"/>
        <v>203769691.51897788</v>
      </c>
      <c r="AV44" s="113">
        <f t="shared" si="13"/>
        <v>203964026.62008658</v>
      </c>
      <c r="AW44" s="113">
        <f t="shared" si="13"/>
        <v>204105500.95911747</v>
      </c>
      <c r="AX44" s="113">
        <f t="shared" si="13"/>
        <v>204194497.00128326</v>
      </c>
      <c r="AY44" s="113">
        <f t="shared" si="13"/>
        <v>204231458.25673324</v>
      </c>
      <c r="AZ44" s="113">
        <f t="shared" si="13"/>
        <v>204217537.93490934</v>
      </c>
      <c r="BA44" s="113">
        <f t="shared" si="13"/>
        <v>204154272.54100969</v>
      </c>
      <c r="BB44" s="113">
        <f t="shared" si="13"/>
        <v>204042887.54174781</v>
      </c>
      <c r="BC44" s="113">
        <f t="shared" si="13"/>
        <v>203884088.06842816</v>
      </c>
      <c r="BD44" s="113">
        <f t="shared" ref="BD44:BK48" si="14">INDEX(Mobile.Retail.Services.Volumes,$C44,MATCH(BD$3,$O$3:$BK$3,0))</f>
        <v>203678403.59243664</v>
      </c>
      <c r="BE44" s="113">
        <f t="shared" si="14"/>
        <v>203426557.93230304</v>
      </c>
      <c r="BF44" s="113">
        <f t="shared" si="14"/>
        <v>203129410.28512341</v>
      </c>
      <c r="BG44" s="113">
        <f t="shared" si="14"/>
        <v>202787706.06355461</v>
      </c>
      <c r="BH44" s="113">
        <f t="shared" si="14"/>
        <v>202509341.15424362</v>
      </c>
      <c r="BI44" s="113">
        <f t="shared" si="14"/>
        <v>202316526.00865322</v>
      </c>
      <c r="BJ44" s="113">
        <f t="shared" si="14"/>
        <v>202123894.44807753</v>
      </c>
      <c r="BK44" s="113">
        <f t="shared" si="14"/>
        <v>201931446.29771978</v>
      </c>
    </row>
    <row r="45" spans="2:63">
      <c r="C45" s="46">
        <v>16</v>
      </c>
      <c r="D45" s="51" t="str">
        <f>INDEX(Mobile.Retail.Services,C45)</f>
        <v>Datos EDGE</v>
      </c>
      <c r="H45" s="51" t="str">
        <f>INDEX(Mobile.Retail.Services.Units,C45)</f>
        <v>megabytes</v>
      </c>
      <c r="O45" s="113"/>
      <c r="P45" s="113"/>
      <c r="Q45" s="113"/>
      <c r="R45" s="113">
        <f t="shared" si="10"/>
        <v>97047520.67828308</v>
      </c>
      <c r="S45" s="113">
        <f t="shared" si="10"/>
        <v>234725552.10834637</v>
      </c>
      <c r="T45" s="113">
        <f t="shared" si="10"/>
        <v>335364526.76862758</v>
      </c>
      <c r="U45" s="113">
        <f t="shared" si="10"/>
        <v>442416774.19354838</v>
      </c>
      <c r="V45" s="113">
        <f t="shared" si="10"/>
        <v>427953577.25064701</v>
      </c>
      <c r="W45" s="113">
        <f t="shared" si="10"/>
        <v>497668251.54312682</v>
      </c>
      <c r="X45" s="113">
        <f t="shared" si="10"/>
        <v>286179737.27913582</v>
      </c>
      <c r="Y45" s="113">
        <f t="shared" si="10"/>
        <v>248044932.35012949</v>
      </c>
      <c r="Z45" s="113">
        <f t="shared" si="11"/>
        <v>284048780.67630476</v>
      </c>
      <c r="AA45" s="113">
        <f t="shared" si="11"/>
        <v>312761934.92011702</v>
      </c>
      <c r="AB45" s="113">
        <f t="shared" si="11"/>
        <v>335708578.73682523</v>
      </c>
      <c r="AC45" s="113">
        <f t="shared" si="11"/>
        <v>354531616.06701231</v>
      </c>
      <c r="AD45" s="113">
        <f t="shared" si="11"/>
        <v>370565610.43166167</v>
      </c>
      <c r="AE45" s="113">
        <f t="shared" si="11"/>
        <v>384771648.90255189</v>
      </c>
      <c r="AF45" s="113">
        <f t="shared" si="11"/>
        <v>388699205.62170351</v>
      </c>
      <c r="AG45" s="113">
        <f t="shared" si="11"/>
        <v>390651131.16233951</v>
      </c>
      <c r="AH45" s="113">
        <f t="shared" si="11"/>
        <v>392518020.69150436</v>
      </c>
      <c r="AI45" s="113">
        <f t="shared" si="11"/>
        <v>394295505.55117488</v>
      </c>
      <c r="AJ45" s="113">
        <f t="shared" si="12"/>
        <v>395980153.10568404</v>
      </c>
      <c r="AK45" s="113">
        <f t="shared" si="12"/>
        <v>397568418.59601253</v>
      </c>
      <c r="AL45" s="113">
        <f t="shared" si="12"/>
        <v>399056454.94536144</v>
      </c>
      <c r="AM45" s="113">
        <f t="shared" si="12"/>
        <v>400440308.7673828</v>
      </c>
      <c r="AN45" s="113">
        <f t="shared" si="12"/>
        <v>401716310.72155493</v>
      </c>
      <c r="AO45" s="113">
        <f t="shared" si="12"/>
        <v>402882048.07944477</v>
      </c>
      <c r="AP45" s="113">
        <f t="shared" si="12"/>
        <v>403936959.39374751</v>
      </c>
      <c r="AQ45" s="113">
        <f t="shared" si="12"/>
        <v>404881310.4383353</v>
      </c>
      <c r="AR45" s="113">
        <f t="shared" si="12"/>
        <v>405714546.41025013</v>
      </c>
      <c r="AS45" s="113">
        <f t="shared" si="12"/>
        <v>406435199.7393918</v>
      </c>
      <c r="AT45" s="113">
        <f t="shared" si="13"/>
        <v>407042818.61017787</v>
      </c>
      <c r="AU45" s="113">
        <f t="shared" si="13"/>
        <v>407539383.0379554</v>
      </c>
      <c r="AV45" s="113">
        <f t="shared" si="13"/>
        <v>407928053.2401728</v>
      </c>
      <c r="AW45" s="113">
        <f t="shared" si="13"/>
        <v>408211001.91823459</v>
      </c>
      <c r="AX45" s="113">
        <f t="shared" si="13"/>
        <v>408388994.00256616</v>
      </c>
      <c r="AY45" s="113">
        <f t="shared" si="13"/>
        <v>408462916.51346612</v>
      </c>
      <c r="AZ45" s="113">
        <f t="shared" si="13"/>
        <v>408435075.86981833</v>
      </c>
      <c r="BA45" s="113">
        <f t="shared" si="13"/>
        <v>408308545.08201903</v>
      </c>
      <c r="BB45" s="113">
        <f t="shared" si="13"/>
        <v>408085775.08349526</v>
      </c>
      <c r="BC45" s="113">
        <f t="shared" si="13"/>
        <v>407768176.13685596</v>
      </c>
      <c r="BD45" s="113">
        <f t="shared" si="14"/>
        <v>407356807.18487293</v>
      </c>
      <c r="BE45" s="113">
        <f t="shared" si="14"/>
        <v>406853115.86460572</v>
      </c>
      <c r="BF45" s="113">
        <f t="shared" si="14"/>
        <v>406258820.57024646</v>
      </c>
      <c r="BG45" s="113">
        <f t="shared" si="14"/>
        <v>405575412.12710887</v>
      </c>
      <c r="BH45" s="113">
        <f t="shared" si="14"/>
        <v>405018682.30848688</v>
      </c>
      <c r="BI45" s="113">
        <f t="shared" si="14"/>
        <v>404633052.01730609</v>
      </c>
      <c r="BJ45" s="113">
        <f t="shared" si="14"/>
        <v>404247788.8961547</v>
      </c>
      <c r="BK45" s="113">
        <f t="shared" si="14"/>
        <v>403862892.59543926</v>
      </c>
    </row>
    <row r="46" spans="2:63">
      <c r="C46" s="46">
        <v>17</v>
      </c>
      <c r="D46" s="51" t="str">
        <f>INDEX(Mobile.Retail.Services,C46)</f>
        <v>Datos Release 99</v>
      </c>
      <c r="H46" s="51" t="str">
        <f>INDEX(Mobile.Retail.Services.Units,C46)</f>
        <v>megabytes</v>
      </c>
      <c r="O46" s="113"/>
      <c r="P46" s="113"/>
      <c r="Q46" s="113"/>
      <c r="R46" s="113">
        <f t="shared" si="10"/>
        <v>210269628.13628003</v>
      </c>
      <c r="S46" s="113">
        <f t="shared" si="10"/>
        <v>541674351.01926076</v>
      </c>
      <c r="T46" s="113">
        <f t="shared" si="10"/>
        <v>690456378.64129198</v>
      </c>
      <c r="U46" s="113">
        <f t="shared" si="10"/>
        <v>1382552419.3548386</v>
      </c>
      <c r="V46" s="113">
        <f t="shared" si="10"/>
        <v>1604825914.6899261</v>
      </c>
      <c r="W46" s="113">
        <f t="shared" si="10"/>
        <v>933127971.64336276</v>
      </c>
      <c r="X46" s="113">
        <f t="shared" si="10"/>
        <v>408828196.11305118</v>
      </c>
      <c r="Y46" s="113">
        <f t="shared" si="10"/>
        <v>248044932.35012949</v>
      </c>
      <c r="Z46" s="113">
        <f t="shared" si="11"/>
        <v>284048780.67630476</v>
      </c>
      <c r="AA46" s="113">
        <f t="shared" si="11"/>
        <v>312761934.92011702</v>
      </c>
      <c r="AB46" s="113">
        <f t="shared" si="11"/>
        <v>335708578.73682523</v>
      </c>
      <c r="AC46" s="113">
        <f t="shared" si="11"/>
        <v>354531616.06701231</v>
      </c>
      <c r="AD46" s="113">
        <f t="shared" si="11"/>
        <v>370565610.43166167</v>
      </c>
      <c r="AE46" s="113">
        <f t="shared" si="11"/>
        <v>384771648.90255189</v>
      </c>
      <c r="AF46" s="113">
        <f t="shared" si="11"/>
        <v>388699205.62170351</v>
      </c>
      <c r="AG46" s="113">
        <f t="shared" si="11"/>
        <v>390651131.16233951</v>
      </c>
      <c r="AH46" s="113">
        <f t="shared" si="11"/>
        <v>392518020.69150436</v>
      </c>
      <c r="AI46" s="113">
        <f t="shared" si="11"/>
        <v>394295505.55117488</v>
      </c>
      <c r="AJ46" s="113">
        <f t="shared" si="12"/>
        <v>395980153.10568404</v>
      </c>
      <c r="AK46" s="113">
        <f t="shared" si="12"/>
        <v>397568418.59601253</v>
      </c>
      <c r="AL46" s="113">
        <f t="shared" si="12"/>
        <v>399056454.94536144</v>
      </c>
      <c r="AM46" s="113">
        <f t="shared" si="12"/>
        <v>400440308.7673828</v>
      </c>
      <c r="AN46" s="113">
        <f t="shared" si="12"/>
        <v>401716310.72155493</v>
      </c>
      <c r="AO46" s="113">
        <f t="shared" si="12"/>
        <v>402882048.07944477</v>
      </c>
      <c r="AP46" s="113">
        <f t="shared" si="12"/>
        <v>403936959.39374751</v>
      </c>
      <c r="AQ46" s="113">
        <f t="shared" si="12"/>
        <v>404881310.4383353</v>
      </c>
      <c r="AR46" s="113">
        <f t="shared" si="12"/>
        <v>405714546.41025013</v>
      </c>
      <c r="AS46" s="113">
        <f t="shared" si="12"/>
        <v>406435199.7393918</v>
      </c>
      <c r="AT46" s="113">
        <f t="shared" si="13"/>
        <v>407042818.61017787</v>
      </c>
      <c r="AU46" s="113">
        <f t="shared" si="13"/>
        <v>407539383.0379554</v>
      </c>
      <c r="AV46" s="113">
        <f t="shared" si="13"/>
        <v>407928053.2401728</v>
      </c>
      <c r="AW46" s="113">
        <f t="shared" si="13"/>
        <v>408211001.91823459</v>
      </c>
      <c r="AX46" s="113">
        <f t="shared" si="13"/>
        <v>408388994.00256616</v>
      </c>
      <c r="AY46" s="113">
        <f t="shared" si="13"/>
        <v>408462916.51346612</v>
      </c>
      <c r="AZ46" s="113">
        <f t="shared" si="13"/>
        <v>408435075.86981833</v>
      </c>
      <c r="BA46" s="113">
        <f t="shared" si="13"/>
        <v>408308545.08201903</v>
      </c>
      <c r="BB46" s="113">
        <f t="shared" si="13"/>
        <v>408085775.08349526</v>
      </c>
      <c r="BC46" s="113">
        <f t="shared" si="13"/>
        <v>407768176.13685596</v>
      </c>
      <c r="BD46" s="113">
        <f t="shared" si="14"/>
        <v>407356807.18487293</v>
      </c>
      <c r="BE46" s="113">
        <f t="shared" si="14"/>
        <v>406853115.86460572</v>
      </c>
      <c r="BF46" s="113">
        <f t="shared" si="14"/>
        <v>406258820.57024646</v>
      </c>
      <c r="BG46" s="113">
        <f t="shared" si="14"/>
        <v>405575412.12710887</v>
      </c>
      <c r="BH46" s="113">
        <f t="shared" si="14"/>
        <v>405018682.30848688</v>
      </c>
      <c r="BI46" s="113">
        <f t="shared" si="14"/>
        <v>404633052.01730609</v>
      </c>
      <c r="BJ46" s="113">
        <f t="shared" si="14"/>
        <v>404247788.8961547</v>
      </c>
      <c r="BK46" s="113">
        <f t="shared" si="14"/>
        <v>403862892.59543926</v>
      </c>
    </row>
    <row r="47" spans="2:63">
      <c r="C47" s="46">
        <v>18</v>
      </c>
      <c r="D47" s="51" t="str">
        <f>INDEX(Mobile.Retail.Services,C47)</f>
        <v>Datos - HSDPA</v>
      </c>
      <c r="H47" s="51" t="str">
        <f>INDEX(Mobile.Retail.Services.Units,C47)</f>
        <v>megabytes</v>
      </c>
      <c r="O47" s="113"/>
      <c r="P47" s="113"/>
      <c r="Q47" s="113"/>
      <c r="R47" s="113">
        <f t="shared" si="10"/>
        <v>0</v>
      </c>
      <c r="S47" s="113">
        <f t="shared" si="10"/>
        <v>82523385.390245572</v>
      </c>
      <c r="T47" s="113">
        <f t="shared" si="10"/>
        <v>787178302.14379227</v>
      </c>
      <c r="U47" s="113">
        <f t="shared" si="10"/>
        <v>3112540724.5657077</v>
      </c>
      <c r="V47" s="113">
        <f t="shared" si="10"/>
        <v>7275210813.2609987</v>
      </c>
      <c r="W47" s="113">
        <f t="shared" si="10"/>
        <v>11727969991.410089</v>
      </c>
      <c r="X47" s="113">
        <f t="shared" si="10"/>
        <v>16261697372.032928</v>
      </c>
      <c r="Y47" s="113">
        <f t="shared" si="10"/>
        <v>19871027102.488911</v>
      </c>
      <c r="Z47" s="113">
        <f t="shared" si="11"/>
        <v>22607030841.995499</v>
      </c>
      <c r="AA47" s="113">
        <f t="shared" si="11"/>
        <v>24767860238.047344</v>
      </c>
      <c r="AB47" s="113">
        <f t="shared" si="11"/>
        <v>26483273628.318478</v>
      </c>
      <c r="AC47" s="113">
        <f t="shared" si="11"/>
        <v>27886304051.707191</v>
      </c>
      <c r="AD47" s="113">
        <f t="shared" si="11"/>
        <v>29082278861.001728</v>
      </c>
      <c r="AE47" s="113">
        <f t="shared" si="11"/>
        <v>30145590160.90033</v>
      </c>
      <c r="AF47" s="113">
        <f t="shared" si="11"/>
        <v>30453301281.319237</v>
      </c>
      <c r="AG47" s="113">
        <f t="shared" si="11"/>
        <v>30606228212.241604</v>
      </c>
      <c r="AH47" s="113">
        <f t="shared" si="11"/>
        <v>30752492852.015347</v>
      </c>
      <c r="AI47" s="113">
        <f t="shared" si="11"/>
        <v>30891752930.687107</v>
      </c>
      <c r="AJ47" s="113">
        <f t="shared" si="12"/>
        <v>31023739512.569233</v>
      </c>
      <c r="AK47" s="113">
        <f t="shared" si="12"/>
        <v>31148174877.479053</v>
      </c>
      <c r="AL47" s="113">
        <f t="shared" si="12"/>
        <v>31264757619.632584</v>
      </c>
      <c r="AM47" s="113">
        <f t="shared" si="12"/>
        <v>31373178004.243141</v>
      </c>
      <c r="AN47" s="113">
        <f t="shared" si="12"/>
        <v>31473148550.578075</v>
      </c>
      <c r="AO47" s="113">
        <f t="shared" si="12"/>
        <v>31564480229.319031</v>
      </c>
      <c r="AP47" s="113">
        <f t="shared" si="12"/>
        <v>31647129052.920692</v>
      </c>
      <c r="AQ47" s="113">
        <f t="shared" si="12"/>
        <v>31721115843.889721</v>
      </c>
      <c r="AR47" s="113">
        <f t="shared" si="12"/>
        <v>31786397135.243454</v>
      </c>
      <c r="AS47" s="113">
        <f t="shared" si="12"/>
        <v>31842857947.702888</v>
      </c>
      <c r="AT47" s="113">
        <f t="shared" si="13"/>
        <v>31890462883.006695</v>
      </c>
      <c r="AU47" s="113">
        <f t="shared" si="13"/>
        <v>31929367068.829533</v>
      </c>
      <c r="AV47" s="113">
        <f t="shared" si="13"/>
        <v>31959818097.789745</v>
      </c>
      <c r="AW47" s="113">
        <f t="shared" si="13"/>
        <v>31981986193.879326</v>
      </c>
      <c r="AX47" s="113">
        <f t="shared" si="13"/>
        <v>31995931286.875256</v>
      </c>
      <c r="AY47" s="113">
        <f t="shared" si="13"/>
        <v>32001722871.89357</v>
      </c>
      <c r="AZ47" s="113">
        <f t="shared" si="13"/>
        <v>31999541649.249916</v>
      </c>
      <c r="BA47" s="113">
        <f t="shared" si="13"/>
        <v>31989628379.17762</v>
      </c>
      <c r="BB47" s="113">
        <f t="shared" si="13"/>
        <v>31972175084.230354</v>
      </c>
      <c r="BC47" s="113">
        <f t="shared" si="13"/>
        <v>31947292253.834118</v>
      </c>
      <c r="BD47" s="113">
        <f t="shared" si="14"/>
        <v>31915062852.663918</v>
      </c>
      <c r="BE47" s="113">
        <f t="shared" si="14"/>
        <v>31875600298.310745</v>
      </c>
      <c r="BF47" s="113">
        <f t="shared" si="14"/>
        <v>31829039221.294273</v>
      </c>
      <c r="BG47" s="113">
        <f t="shared" si="14"/>
        <v>31775496422.862823</v>
      </c>
      <c r="BH47" s="113">
        <f t="shared" si="14"/>
        <v>31731878477.023003</v>
      </c>
      <c r="BI47" s="113">
        <f t="shared" si="14"/>
        <v>31701665615.070408</v>
      </c>
      <c r="BJ47" s="113">
        <f t="shared" si="14"/>
        <v>31671481519.679119</v>
      </c>
      <c r="BK47" s="113">
        <f t="shared" si="14"/>
        <v>31641326163.459633</v>
      </c>
    </row>
    <row r="48" spans="2:63">
      <c r="C48" s="46">
        <v>19</v>
      </c>
      <c r="D48" s="51" t="str">
        <f>INDEX(Mobile.Retail.Services,C48)</f>
        <v>Datos - HSUPA</v>
      </c>
      <c r="H48" s="51" t="str">
        <f>INDEX(Mobile.Retail.Services.Units,C48)</f>
        <v>megabytes</v>
      </c>
      <c r="O48" s="113"/>
      <c r="P48" s="113"/>
      <c r="Q48" s="113"/>
      <c r="R48" s="113">
        <f t="shared" si="10"/>
        <v>0</v>
      </c>
      <c r="S48" s="113">
        <f t="shared" si="10"/>
        <v>7755673.1129645789</v>
      </c>
      <c r="T48" s="113">
        <f t="shared" si="10"/>
        <v>100551327.53786892</v>
      </c>
      <c r="U48" s="113">
        <f t="shared" si="10"/>
        <v>482095565.75687301</v>
      </c>
      <c r="V48" s="113">
        <f t="shared" si="10"/>
        <v>1283860731.7519412</v>
      </c>
      <c r="W48" s="113">
        <f t="shared" si="10"/>
        <v>2268949583.2403531</v>
      </c>
      <c r="X48" s="113">
        <f t="shared" si="10"/>
        <v>3362056041.393527</v>
      </c>
      <c r="Y48" s="113">
        <f t="shared" si="10"/>
        <v>4313353801.6487093</v>
      </c>
      <c r="Z48" s="113">
        <f t="shared" si="11"/>
        <v>5087725273.944212</v>
      </c>
      <c r="AA48" s="113">
        <f t="shared" si="11"/>
        <v>5726428416.6640625</v>
      </c>
      <c r="AB48" s="113">
        <f t="shared" si="11"/>
        <v>6248312798.5219812</v>
      </c>
      <c r="AC48" s="113">
        <f t="shared" si="11"/>
        <v>6680528514.8265123</v>
      </c>
      <c r="AD48" s="113">
        <f t="shared" si="11"/>
        <v>7047868156.0852861</v>
      </c>
      <c r="AE48" s="113">
        <f t="shared" si="11"/>
        <v>7369645607.0984774</v>
      </c>
      <c r="AF48" s="113">
        <f t="shared" si="11"/>
        <v>7444871266.7968521</v>
      </c>
      <c r="AG48" s="113">
        <f t="shared" si="11"/>
        <v>7482257076.0864925</v>
      </c>
      <c r="AH48" s="113">
        <f t="shared" si="11"/>
        <v>7518014165.4063263</v>
      </c>
      <c r="AI48" s="113">
        <f t="shared" si="11"/>
        <v>7552058860.5524387</v>
      </c>
      <c r="AJ48" s="113">
        <f t="shared" si="12"/>
        <v>7584325415.2349596</v>
      </c>
      <c r="AK48" s="113">
        <f t="shared" si="12"/>
        <v>7614745935.6321621</v>
      </c>
      <c r="AL48" s="113">
        <f t="shared" si="12"/>
        <v>7643246737.5401516</v>
      </c>
      <c r="AM48" s="113">
        <f t="shared" si="12"/>
        <v>7669752100.5766811</v>
      </c>
      <c r="AN48" s="113">
        <f t="shared" si="12"/>
        <v>7694191744.7735319</v>
      </c>
      <c r="AO48" s="113">
        <f t="shared" si="12"/>
        <v>7716519458.4268284</v>
      </c>
      <c r="AP48" s="113">
        <f t="shared" si="12"/>
        <v>7736724487.9696856</v>
      </c>
      <c r="AQ48" s="113">
        <f t="shared" si="12"/>
        <v>7754811923.8479662</v>
      </c>
      <c r="AR48" s="113">
        <f t="shared" si="12"/>
        <v>7770771139.755928</v>
      </c>
      <c r="AS48" s="113">
        <f t="shared" si="12"/>
        <v>7784574026.8878098</v>
      </c>
      <c r="AT48" s="113">
        <f t="shared" si="13"/>
        <v>7796211931.4856424</v>
      </c>
      <c r="AU48" s="113">
        <f t="shared" si="13"/>
        <v>7805722777.3711176</v>
      </c>
      <c r="AV48" s="113">
        <f t="shared" si="13"/>
        <v>7813167093.1271029</v>
      </c>
      <c r="AW48" s="113">
        <f t="shared" si="13"/>
        <v>7818586493.1485434</v>
      </c>
      <c r="AX48" s="113">
        <f t="shared" si="13"/>
        <v>7821995628.3749399</v>
      </c>
      <c r="AY48" s="113">
        <f t="shared" si="13"/>
        <v>7823411488.1693754</v>
      </c>
      <c r="AZ48" s="113">
        <f t="shared" si="13"/>
        <v>7822878248.0573692</v>
      </c>
      <c r="BA48" s="113">
        <f t="shared" si="13"/>
        <v>7820454766.3192329</v>
      </c>
      <c r="BB48" s="113">
        <f t="shared" si="13"/>
        <v>7816187986.4104309</v>
      </c>
      <c r="BC48" s="113">
        <f t="shared" si="13"/>
        <v>7810104919.5093336</v>
      </c>
      <c r="BD48" s="113">
        <f t="shared" si="14"/>
        <v>7802225847.8611879</v>
      </c>
      <c r="BE48" s="113">
        <f t="shared" si="14"/>
        <v>7792578498.4883108</v>
      </c>
      <c r="BF48" s="113">
        <f t="shared" si="14"/>
        <v>7781195784.3047533</v>
      </c>
      <c r="BG48" s="113">
        <f t="shared" si="14"/>
        <v>7768106259.5302849</v>
      </c>
      <c r="BH48" s="113">
        <f t="shared" si="14"/>
        <v>7757443048.0544634</v>
      </c>
      <c r="BI48" s="113">
        <f t="shared" si="14"/>
        <v>7750056956.616931</v>
      </c>
      <c r="BJ48" s="113">
        <f t="shared" si="14"/>
        <v>7742677897.695962</v>
      </c>
      <c r="BK48" s="113">
        <f t="shared" si="14"/>
        <v>7735305864.5956888</v>
      </c>
    </row>
    <row r="50" spans="2:63">
      <c r="B50" s="74"/>
      <c r="C50" s="74" t="s">
        <v>141</v>
      </c>
    </row>
    <row r="51" spans="2:63">
      <c r="C51" s="46">
        <v>10</v>
      </c>
      <c r="D51" s="51" t="str">
        <f>INDEX(Mobile.Retail.Services,C51)</f>
        <v>SMS on-net</v>
      </c>
      <c r="H51" s="51" t="str">
        <f>INDEX(Mobile.Retail.Services.Units,C51)</f>
        <v>mensajes</v>
      </c>
      <c r="O51" s="113">
        <f t="shared" ref="O51:X52" si="15">INDEX(Mobile.Retail.Services.Volumes,$C51,MATCH(O$3,$O$3:$BK$3,0))</f>
        <v>0</v>
      </c>
      <c r="P51" s="113">
        <f t="shared" si="15"/>
        <v>14446976726</v>
      </c>
      <c r="Q51" s="113">
        <f t="shared" si="15"/>
        <v>17168290656.827585</v>
      </c>
      <c r="R51" s="113">
        <f t="shared" si="15"/>
        <v>26248375567.927818</v>
      </c>
      <c r="S51" s="113">
        <f t="shared" si="15"/>
        <v>30388033219.106621</v>
      </c>
      <c r="T51" s="113">
        <f t="shared" si="15"/>
        <v>36476428341.21035</v>
      </c>
      <c r="U51" s="113">
        <f t="shared" si="15"/>
        <v>48135397462.085114</v>
      </c>
      <c r="V51" s="113">
        <f t="shared" si="15"/>
        <v>51314078932.926369</v>
      </c>
      <c r="W51" s="113">
        <f t="shared" si="15"/>
        <v>54498560080.951599</v>
      </c>
      <c r="X51" s="113">
        <f t="shared" si="15"/>
        <v>57577554132.068748</v>
      </c>
      <c r="Y51" s="113">
        <f t="shared" ref="Y51:AH52" si="16">INDEX(Mobile.Retail.Services.Volumes,$C51,MATCH(Y$3,$O$3:$BK$3,0))</f>
        <v>60265169794.998604</v>
      </c>
      <c r="Z51" s="113">
        <f t="shared" si="16"/>
        <v>62844462153.689255</v>
      </c>
      <c r="AA51" s="113">
        <f t="shared" si="16"/>
        <v>65327026590.13829</v>
      </c>
      <c r="AB51" s="113">
        <f t="shared" si="16"/>
        <v>67722681725.474236</v>
      </c>
      <c r="AC51" s="113">
        <f t="shared" si="16"/>
        <v>70040201853.588776</v>
      </c>
      <c r="AD51" s="113">
        <f t="shared" si="16"/>
        <v>72287648677.218689</v>
      </c>
      <c r="AE51" s="113">
        <f t="shared" si="16"/>
        <v>74471895630.673706</v>
      </c>
      <c r="AF51" s="113">
        <f t="shared" si="16"/>
        <v>75371618467.248505</v>
      </c>
      <c r="AG51" s="113">
        <f t="shared" si="16"/>
        <v>75750111103.70755</v>
      </c>
      <c r="AH51" s="113">
        <f t="shared" si="16"/>
        <v>76112114635.687134</v>
      </c>
      <c r="AI51" s="113">
        <f t="shared" ref="AI51:AR52" si="17">INDEX(Mobile.Retail.Services.Volumes,$C51,MATCH(AI$3,$O$3:$BK$3,0))</f>
        <v>76456781948.449234</v>
      </c>
      <c r="AJ51" s="113">
        <f t="shared" si="17"/>
        <v>76783447428.835693</v>
      </c>
      <c r="AK51" s="113">
        <f t="shared" si="17"/>
        <v>77091423722.150375</v>
      </c>
      <c r="AL51" s="113">
        <f t="shared" si="17"/>
        <v>77379964852.068924</v>
      </c>
      <c r="AM51" s="113">
        <f t="shared" si="17"/>
        <v>77648304228.067932</v>
      </c>
      <c r="AN51" s="113">
        <f t="shared" si="17"/>
        <v>77895730338.186905</v>
      </c>
      <c r="AO51" s="113">
        <f t="shared" si="17"/>
        <v>78121775336.738831</v>
      </c>
      <c r="AP51" s="113">
        <f t="shared" si="17"/>
        <v>78326330354.985489</v>
      </c>
      <c r="AQ51" s="113">
        <f t="shared" si="17"/>
        <v>78509446928.424271</v>
      </c>
      <c r="AR51" s="113">
        <f t="shared" si="17"/>
        <v>78671017476.704391</v>
      </c>
      <c r="AS51" s="113">
        <f t="shared" ref="AS51:BB52" si="18">INDEX(Mobile.Retail.Services.Volumes,$C51,MATCH(AS$3,$O$3:$BK$3,0))</f>
        <v>78810757427.251389</v>
      </c>
      <c r="AT51" s="113">
        <f t="shared" si="18"/>
        <v>78928579169.71965</v>
      </c>
      <c r="AU51" s="113">
        <f t="shared" si="18"/>
        <v>79024866643.564621</v>
      </c>
      <c r="AV51" s="113">
        <f t="shared" si="18"/>
        <v>79100232638.059677</v>
      </c>
      <c r="AW51" s="113">
        <f t="shared" si="18"/>
        <v>79155098455.895782</v>
      </c>
      <c r="AX51" s="113">
        <f t="shared" si="18"/>
        <v>79189612422.67627</v>
      </c>
      <c r="AY51" s="113">
        <f t="shared" si="18"/>
        <v>79203946538.123688</v>
      </c>
      <c r="AZ51" s="113">
        <f t="shared" si="18"/>
        <v>79198548033.726044</v>
      </c>
      <c r="BA51" s="113">
        <f t="shared" si="18"/>
        <v>79174012788.671677</v>
      </c>
      <c r="BB51" s="113">
        <f t="shared" si="18"/>
        <v>79130816056.875351</v>
      </c>
      <c r="BC51" s="113">
        <f t="shared" ref="BC51:BK52" si="19">INDEX(Mobile.Retail.Services.Volumes,$C51,MATCH(BC$3,$O$3:$BK$3,0))</f>
        <v>79069231298.570007</v>
      </c>
      <c r="BD51" s="113">
        <f t="shared" si="19"/>
        <v>78989463850.502945</v>
      </c>
      <c r="BE51" s="113">
        <f t="shared" si="19"/>
        <v>78891794420.08638</v>
      </c>
      <c r="BF51" s="113">
        <f t="shared" si="19"/>
        <v>78776556216.520493</v>
      </c>
      <c r="BG51" s="113">
        <f t="shared" si="19"/>
        <v>78644038321.735825</v>
      </c>
      <c r="BH51" s="113">
        <f t="shared" si="19"/>
        <v>78536084338.625916</v>
      </c>
      <c r="BI51" s="113">
        <f t="shared" si="19"/>
        <v>78461307805.111267</v>
      </c>
      <c r="BJ51" s="113">
        <f t="shared" si="19"/>
        <v>78386602468.550354</v>
      </c>
      <c r="BK51" s="113">
        <f t="shared" si="19"/>
        <v>78311968261.154495</v>
      </c>
    </row>
    <row r="52" spans="2:63">
      <c r="C52" s="46">
        <v>11</v>
      </c>
      <c r="D52" s="51" t="str">
        <f>INDEX(Mobile.Retail.Services,C52)</f>
        <v>SMS salientes a otras redes</v>
      </c>
      <c r="H52" s="51" t="str">
        <f>INDEX(Mobile.Retail.Services.Units,C52)</f>
        <v>mensajes</v>
      </c>
      <c r="O52" s="113">
        <f t="shared" si="15"/>
        <v>0</v>
      </c>
      <c r="P52" s="113">
        <f t="shared" si="15"/>
        <v>7223488363.000001</v>
      </c>
      <c r="Q52" s="113">
        <f t="shared" si="15"/>
        <v>7799164487.1724148</v>
      </c>
      <c r="R52" s="113">
        <f t="shared" si="15"/>
        <v>13568291917.985748</v>
      </c>
      <c r="S52" s="113">
        <f t="shared" si="15"/>
        <v>20694359539.893379</v>
      </c>
      <c r="T52" s="113">
        <f t="shared" si="15"/>
        <v>26485827231.78965</v>
      </c>
      <c r="U52" s="113">
        <f t="shared" si="15"/>
        <v>35655849971.914886</v>
      </c>
      <c r="V52" s="113">
        <f t="shared" si="15"/>
        <v>38010428839.204704</v>
      </c>
      <c r="W52" s="113">
        <f t="shared" si="15"/>
        <v>40369303763.667847</v>
      </c>
      <c r="X52" s="113">
        <f t="shared" si="15"/>
        <v>42650040097.828697</v>
      </c>
      <c r="Y52" s="113">
        <f t="shared" si="16"/>
        <v>44640866514.813774</v>
      </c>
      <c r="Z52" s="113">
        <f t="shared" si="16"/>
        <v>46551453447.177216</v>
      </c>
      <c r="AA52" s="113">
        <f t="shared" si="16"/>
        <v>48390390066.769089</v>
      </c>
      <c r="AB52" s="113">
        <f t="shared" si="16"/>
        <v>50164949426.277199</v>
      </c>
      <c r="AC52" s="113">
        <f t="shared" si="16"/>
        <v>51881631002.65834</v>
      </c>
      <c r="AD52" s="113">
        <f t="shared" si="16"/>
        <v>53546406427.569389</v>
      </c>
      <c r="AE52" s="113">
        <f t="shared" si="16"/>
        <v>55164367133.832367</v>
      </c>
      <c r="AF52" s="113">
        <f t="shared" si="16"/>
        <v>55830828494.258141</v>
      </c>
      <c r="AG52" s="113">
        <f t="shared" si="16"/>
        <v>56111193410.153732</v>
      </c>
      <c r="AH52" s="113">
        <f t="shared" si="16"/>
        <v>56379344174.583046</v>
      </c>
      <c r="AI52" s="113">
        <f t="shared" si="17"/>
        <v>56634653295.147568</v>
      </c>
      <c r="AJ52" s="113">
        <f t="shared" si="17"/>
        <v>56876627725.063461</v>
      </c>
      <c r="AK52" s="113">
        <f t="shared" si="17"/>
        <v>57104758312.703972</v>
      </c>
      <c r="AL52" s="113">
        <f t="shared" si="17"/>
        <v>57318492483.014</v>
      </c>
      <c r="AM52" s="113">
        <f t="shared" si="17"/>
        <v>57517262391.161415</v>
      </c>
      <c r="AN52" s="113">
        <f t="shared" si="17"/>
        <v>57700540991.24955</v>
      </c>
      <c r="AO52" s="113">
        <f t="shared" si="17"/>
        <v>57867981730.917641</v>
      </c>
      <c r="AP52" s="113">
        <f t="shared" si="17"/>
        <v>58019503966.655907</v>
      </c>
      <c r="AQ52" s="113">
        <f t="shared" si="17"/>
        <v>58155145872.90686</v>
      </c>
      <c r="AR52" s="113">
        <f t="shared" si="17"/>
        <v>58274827760.521759</v>
      </c>
      <c r="AS52" s="113">
        <f t="shared" si="18"/>
        <v>58378338835.001015</v>
      </c>
      <c r="AT52" s="113">
        <f t="shared" si="18"/>
        <v>58465614199.79232</v>
      </c>
      <c r="AU52" s="113">
        <f t="shared" si="18"/>
        <v>58536938254.492294</v>
      </c>
      <c r="AV52" s="113">
        <f t="shared" si="18"/>
        <v>58592764917.08123</v>
      </c>
      <c r="AW52" s="113">
        <f t="shared" si="18"/>
        <v>58633406263.626495</v>
      </c>
      <c r="AX52" s="113">
        <f t="shared" si="18"/>
        <v>58658972164.945374</v>
      </c>
      <c r="AY52" s="113">
        <f t="shared" si="18"/>
        <v>58669590028.239754</v>
      </c>
      <c r="AZ52" s="113">
        <f t="shared" si="18"/>
        <v>58665591136.093353</v>
      </c>
      <c r="BA52" s="113">
        <f t="shared" si="18"/>
        <v>58647416880.49752</v>
      </c>
      <c r="BB52" s="113">
        <f t="shared" si="18"/>
        <v>58615419301.389137</v>
      </c>
      <c r="BC52" s="113">
        <f t="shared" si="19"/>
        <v>58569800961.903694</v>
      </c>
      <c r="BD52" s="113">
        <f t="shared" si="19"/>
        <v>58510713963.335503</v>
      </c>
      <c r="BE52" s="113">
        <f t="shared" si="19"/>
        <v>58438366237.101006</v>
      </c>
      <c r="BF52" s="113">
        <f t="shared" si="19"/>
        <v>58353004604.829987</v>
      </c>
      <c r="BG52" s="113">
        <f t="shared" si="19"/>
        <v>58254843201.285782</v>
      </c>
      <c r="BH52" s="113">
        <f t="shared" si="19"/>
        <v>58174877287.871033</v>
      </c>
      <c r="BI52" s="113">
        <f t="shared" si="19"/>
        <v>58119487263.045364</v>
      </c>
      <c r="BJ52" s="113">
        <f t="shared" si="19"/>
        <v>58064149976.703957</v>
      </c>
      <c r="BK52" s="113">
        <f t="shared" si="19"/>
        <v>58008865378.632942</v>
      </c>
    </row>
    <row r="54" spans="2:63">
      <c r="B54" s="74"/>
      <c r="C54" s="74" t="s">
        <v>89</v>
      </c>
    </row>
    <row r="55" spans="2:63">
      <c r="C55" s="46">
        <v>13</v>
      </c>
      <c r="D55" s="51" t="str">
        <f>INDEX(Mobile.Retail.Services,C55)</f>
        <v>Recuperación de correo de voz</v>
      </c>
      <c r="H55" s="51" t="str">
        <f>INDEX(Mobile.Retail.Services.Units,C55)</f>
        <v>minutos</v>
      </c>
      <c r="O55" s="113">
        <f t="shared" ref="O55:X56" si="20">INDEX(Mobile.Retail.Services.Volumes,$C55,MATCH(O$3,$O$3:$BK$3,0))</f>
        <v>0</v>
      </c>
      <c r="P55" s="113">
        <f t="shared" si="20"/>
        <v>714957151.47428083</v>
      </c>
      <c r="Q55" s="113">
        <f t="shared" si="20"/>
        <v>1032492659.1630353</v>
      </c>
      <c r="R55" s="113">
        <f t="shared" si="20"/>
        <v>1463312794.9994464</v>
      </c>
      <c r="S55" s="113">
        <f t="shared" si="20"/>
        <v>1784512373.4894304</v>
      </c>
      <c r="T55" s="113">
        <f t="shared" si="20"/>
        <v>2124673928.0972524</v>
      </c>
      <c r="U55" s="113">
        <f t="shared" si="20"/>
        <v>2402866464.7119446</v>
      </c>
      <c r="V55" s="113">
        <f t="shared" si="20"/>
        <v>2753615297.7962356</v>
      </c>
      <c r="W55" s="113">
        <f t="shared" si="20"/>
        <v>3135702529.1685743</v>
      </c>
      <c r="X55" s="113">
        <f t="shared" si="20"/>
        <v>3503813758.4280939</v>
      </c>
      <c r="Y55" s="113">
        <f t="shared" ref="Y55:AH56" si="21">INDEX(Mobile.Retail.Services.Volumes,$C55,MATCH(Y$3,$O$3:$BK$3,0))</f>
        <v>3826667540.953516</v>
      </c>
      <c r="Z55" s="113">
        <f t="shared" si="21"/>
        <v>4124940618.3183169</v>
      </c>
      <c r="AA55" s="113">
        <f t="shared" si="21"/>
        <v>4390456197.6243734</v>
      </c>
      <c r="AB55" s="113">
        <f t="shared" si="21"/>
        <v>4637799263.019619</v>
      </c>
      <c r="AC55" s="113">
        <f t="shared" si="21"/>
        <v>4840619655.7155781</v>
      </c>
      <c r="AD55" s="113">
        <f t="shared" si="21"/>
        <v>5041281528.3560276</v>
      </c>
      <c r="AE55" s="113">
        <f t="shared" si="21"/>
        <v>5240103306.743886</v>
      </c>
      <c r="AF55" s="113">
        <f t="shared" si="21"/>
        <v>5302667313.9315376</v>
      </c>
      <c r="AG55" s="113">
        <f t="shared" si="21"/>
        <v>5329494080.6581001</v>
      </c>
      <c r="AH55" s="113">
        <f t="shared" si="21"/>
        <v>5355170421.3417807</v>
      </c>
      <c r="AI55" s="113">
        <f t="shared" ref="AI55:AR56" si="22">INDEX(Mobile.Retail.Services.Volumes,$C55,MATCH(AI$3,$O$3:$BK$3,0))</f>
        <v>5379640523.1992722</v>
      </c>
      <c r="AJ55" s="113">
        <f t="shared" si="22"/>
        <v>5402851568.4269381</v>
      </c>
      <c r="AK55" s="113">
        <f t="shared" si="22"/>
        <v>5424748302.5950508</v>
      </c>
      <c r="AL55" s="113">
        <f t="shared" si="22"/>
        <v>5445279632.0274467</v>
      </c>
      <c r="AM55" s="113">
        <f t="shared" si="22"/>
        <v>5464398453.1372385</v>
      </c>
      <c r="AN55" s="113">
        <f t="shared" si="22"/>
        <v>5482066238.3710585</v>
      </c>
      <c r="AO55" s="113">
        <f t="shared" si="22"/>
        <v>5498254355.235218</v>
      </c>
      <c r="AP55" s="113">
        <f t="shared" si="22"/>
        <v>5512943481.322525</v>
      </c>
      <c r="AQ55" s="113">
        <f t="shared" si="22"/>
        <v>5526130129.8550529</v>
      </c>
      <c r="AR55" s="113">
        <f t="shared" si="22"/>
        <v>5537810003.4031181</v>
      </c>
      <c r="AS55" s="113">
        <f t="shared" ref="AS55:BB56" si="23">INDEX(Mobile.Retail.Services.Volumes,$C55,MATCH(AS$3,$O$3:$BK$3,0))</f>
        <v>5547965885.6066475</v>
      </c>
      <c r="AT55" s="113">
        <f t="shared" si="23"/>
        <v>5556590640.4260798</v>
      </c>
      <c r="AU55" s="113">
        <f t="shared" si="23"/>
        <v>5563708165.0500002</v>
      </c>
      <c r="AV55" s="113">
        <f t="shared" si="23"/>
        <v>5569360274.6829615</v>
      </c>
      <c r="AW55" s="113">
        <f t="shared" si="23"/>
        <v>5573577660.0547161</v>
      </c>
      <c r="AX55" s="113">
        <f t="shared" si="23"/>
        <v>5576371740.3305817</v>
      </c>
      <c r="AY55" s="113">
        <f t="shared" si="23"/>
        <v>5577752992.7682915</v>
      </c>
      <c r="AZ55" s="113">
        <f t="shared" si="23"/>
        <v>5577749894.5899363</v>
      </c>
      <c r="BA55" s="113">
        <f t="shared" si="23"/>
        <v>5576402985.0008926</v>
      </c>
      <c r="BB55" s="113">
        <f t="shared" si="23"/>
        <v>5573746314.882823</v>
      </c>
      <c r="BC55" s="113">
        <f t="shared" ref="BC55:BK56" si="24">INDEX(Mobile.Retail.Services.Volumes,$C55,MATCH(BC$3,$O$3:$BK$3,0))</f>
        <v>5569799884.2543449</v>
      </c>
      <c r="BD55" s="113">
        <f t="shared" si="24"/>
        <v>5564577075.5763988</v>
      </c>
      <c r="BE55" s="113">
        <f t="shared" si="24"/>
        <v>5558095653.6064301</v>
      </c>
      <c r="BF55" s="113">
        <f t="shared" si="24"/>
        <v>5550378392.2502975</v>
      </c>
      <c r="BG55" s="113">
        <f t="shared" si="24"/>
        <v>5541446499.0445213</v>
      </c>
      <c r="BH55" s="113">
        <f t="shared" si="24"/>
        <v>5534145630.3144035</v>
      </c>
      <c r="BI55" s="113">
        <f t="shared" si="24"/>
        <v>5529081032.6484747</v>
      </c>
      <c r="BJ55" s="113">
        <f t="shared" si="24"/>
        <v>5524020936.4148064</v>
      </c>
      <c r="BK55" s="113">
        <f t="shared" si="24"/>
        <v>5518965337.750246</v>
      </c>
    </row>
    <row r="56" spans="2:63">
      <c r="C56" s="46">
        <v>14</v>
      </c>
      <c r="D56" s="51" t="str">
        <f>INDEX(Mobile.Retail.Services,C56)</f>
        <v>Depósito de corroe de voz</v>
      </c>
      <c r="H56" s="51" t="str">
        <f>INDEX(Mobile.Retail.Services.Units,C56)</f>
        <v>minutos</v>
      </c>
      <c r="O56" s="113">
        <f t="shared" si="20"/>
        <v>0</v>
      </c>
      <c r="P56" s="113">
        <f t="shared" si="20"/>
        <v>857948581.76913691</v>
      </c>
      <c r="Q56" s="113">
        <f t="shared" si="20"/>
        <v>1238991190.9956422</v>
      </c>
      <c r="R56" s="113">
        <f t="shared" si="20"/>
        <v>1755975353.9993355</v>
      </c>
      <c r="S56" s="113">
        <f t="shared" si="20"/>
        <v>2141414848.1873162</v>
      </c>
      <c r="T56" s="113">
        <f t="shared" si="20"/>
        <v>2549608713.7167025</v>
      </c>
      <c r="U56" s="113">
        <f t="shared" si="20"/>
        <v>2883439757.6543336</v>
      </c>
      <c r="V56" s="113">
        <f t="shared" si="20"/>
        <v>3304338357.3554821</v>
      </c>
      <c r="W56" s="113">
        <f t="shared" si="20"/>
        <v>3762843035.0022888</v>
      </c>
      <c r="X56" s="113">
        <f t="shared" si="20"/>
        <v>4204576510.1137123</v>
      </c>
      <c r="Y56" s="113">
        <f t="shared" si="21"/>
        <v>4592001049.1442184</v>
      </c>
      <c r="Z56" s="113">
        <f t="shared" si="21"/>
        <v>4949928741.9819794</v>
      </c>
      <c r="AA56" s="113">
        <f t="shared" si="21"/>
        <v>5268547437.1492481</v>
      </c>
      <c r="AB56" s="113">
        <f t="shared" si="21"/>
        <v>5565359115.6235428</v>
      </c>
      <c r="AC56" s="113">
        <f t="shared" si="21"/>
        <v>5808743586.8586931</v>
      </c>
      <c r="AD56" s="113">
        <f t="shared" si="21"/>
        <v>6049537834.0272322</v>
      </c>
      <c r="AE56" s="113">
        <f t="shared" si="21"/>
        <v>6288123968.0926628</v>
      </c>
      <c r="AF56" s="113">
        <f t="shared" si="21"/>
        <v>6363200776.717844</v>
      </c>
      <c r="AG56" s="113">
        <f t="shared" si="21"/>
        <v>6395392896.7897196</v>
      </c>
      <c r="AH56" s="113">
        <f t="shared" si="21"/>
        <v>6426204505.610136</v>
      </c>
      <c r="AI56" s="113">
        <f t="shared" si="22"/>
        <v>6455568627.8391266</v>
      </c>
      <c r="AJ56" s="113">
        <f t="shared" si="22"/>
        <v>6483421882.1123257</v>
      </c>
      <c r="AK56" s="113">
        <f t="shared" si="22"/>
        <v>6509697963.1140604</v>
      </c>
      <c r="AL56" s="113">
        <f t="shared" si="22"/>
        <v>6534335558.4329357</v>
      </c>
      <c r="AM56" s="113">
        <f t="shared" si="22"/>
        <v>6557278143.7646856</v>
      </c>
      <c r="AN56" s="113">
        <f t="shared" si="22"/>
        <v>6578479486.045269</v>
      </c>
      <c r="AO56" s="113">
        <f t="shared" si="22"/>
        <v>6597905226.2822609</v>
      </c>
      <c r="AP56" s="113">
        <f t="shared" si="22"/>
        <v>6615532177.5870295</v>
      </c>
      <c r="AQ56" s="113">
        <f t="shared" si="22"/>
        <v>6631356155.8260632</v>
      </c>
      <c r="AR56" s="113">
        <f t="shared" si="22"/>
        <v>6645372004.0837402</v>
      </c>
      <c r="AS56" s="113">
        <f t="shared" si="23"/>
        <v>6657559062.7279768</v>
      </c>
      <c r="AT56" s="113">
        <f t="shared" si="23"/>
        <v>6667908768.5112953</v>
      </c>
      <c r="AU56" s="113">
        <f t="shared" si="23"/>
        <v>6676449798.0599995</v>
      </c>
      <c r="AV56" s="113">
        <f t="shared" si="23"/>
        <v>6683232329.6195536</v>
      </c>
      <c r="AW56" s="113">
        <f t="shared" si="23"/>
        <v>6688293192.0656586</v>
      </c>
      <c r="AX56" s="113">
        <f t="shared" si="23"/>
        <v>6691646088.396698</v>
      </c>
      <c r="AY56" s="113">
        <f t="shared" si="23"/>
        <v>6693303591.321949</v>
      </c>
      <c r="AZ56" s="113">
        <f t="shared" si="23"/>
        <v>6693299873.5079231</v>
      </c>
      <c r="BA56" s="113">
        <f t="shared" si="23"/>
        <v>6691683582.00107</v>
      </c>
      <c r="BB56" s="113">
        <f t="shared" si="23"/>
        <v>6688495577.8593864</v>
      </c>
      <c r="BC56" s="113">
        <f t="shared" si="24"/>
        <v>6683759861.1052132</v>
      </c>
      <c r="BD56" s="113">
        <f t="shared" si="24"/>
        <v>6677492490.691678</v>
      </c>
      <c r="BE56" s="113">
        <f t="shared" si="24"/>
        <v>6669714784.3277159</v>
      </c>
      <c r="BF56" s="113">
        <f t="shared" si="24"/>
        <v>6660454070.7003565</v>
      </c>
      <c r="BG56" s="113">
        <f t="shared" si="24"/>
        <v>6649735798.8534241</v>
      </c>
      <c r="BH56" s="113">
        <f t="shared" si="24"/>
        <v>6640974756.377284</v>
      </c>
      <c r="BI56" s="113">
        <f t="shared" si="24"/>
        <v>6634897239.1781683</v>
      </c>
      <c r="BJ56" s="113">
        <f t="shared" si="24"/>
        <v>6628825123.6977673</v>
      </c>
      <c r="BK56" s="113">
        <f t="shared" si="24"/>
        <v>6622758405.3002949</v>
      </c>
    </row>
    <row r="58" spans="2:63">
      <c r="B58" s="74" t="s">
        <v>602</v>
      </c>
      <c r="C58" s="74" t="s">
        <v>601</v>
      </c>
    </row>
    <row r="59" spans="2:63">
      <c r="B59" s="74"/>
      <c r="C59" s="74"/>
      <c r="D59" t="s">
        <v>206</v>
      </c>
      <c r="O59" s="273">
        <f>O10</f>
        <v>0</v>
      </c>
      <c r="P59" s="273">
        <f>P10</f>
        <v>55395461.000000007</v>
      </c>
      <c r="Q59" s="273">
        <f t="shared" ref="Q59:BK59" si="25">Q10</f>
        <v>66559462</v>
      </c>
      <c r="R59" s="273">
        <f t="shared" si="25"/>
        <v>75303469</v>
      </c>
      <c r="S59" s="273">
        <f t="shared" si="25"/>
        <v>83193574</v>
      </c>
      <c r="T59" s="273">
        <f t="shared" si="25"/>
        <v>91362753</v>
      </c>
      <c r="U59" s="273">
        <f t="shared" si="25"/>
        <v>94565300</v>
      </c>
      <c r="V59" s="273">
        <f t="shared" si="25"/>
        <v>99240623.994147837</v>
      </c>
      <c r="W59" s="273">
        <f t="shared" si="25"/>
        <v>103550758.29828876</v>
      </c>
      <c r="X59" s="273">
        <f t="shared" si="25"/>
        <v>107531454.23622386</v>
      </c>
      <c r="Y59" s="273">
        <f t="shared" si="25"/>
        <v>111216215.9409042</v>
      </c>
      <c r="Z59" s="273">
        <f t="shared" si="25"/>
        <v>114635134.4519597</v>
      </c>
      <c r="AA59" s="273">
        <f t="shared" si="25"/>
        <v>117813605.05167857</v>
      </c>
      <c r="AB59" s="273">
        <f t="shared" si="25"/>
        <v>120773560.40530093</v>
      </c>
      <c r="AC59" s="273">
        <f t="shared" si="25"/>
        <v>123535146.78899843</v>
      </c>
      <c r="AD59" s="273">
        <f t="shared" si="25"/>
        <v>126116411.54900052</v>
      </c>
      <c r="AE59" s="273">
        <f t="shared" si="25"/>
        <v>128532144.32458706</v>
      </c>
      <c r="AF59" s="273">
        <f t="shared" si="25"/>
        <v>129192916.03542438</v>
      </c>
      <c r="AG59" s="273">
        <f t="shared" si="25"/>
        <v>129826358.77242486</v>
      </c>
      <c r="AH59" s="273">
        <f t="shared" si="25"/>
        <v>130430747.78200565</v>
      </c>
      <c r="AI59" s="273">
        <f t="shared" si="25"/>
        <v>131004911.20094059</v>
      </c>
      <c r="AJ59" s="273">
        <f t="shared" si="25"/>
        <v>131547744.90057908</v>
      </c>
      <c r="AK59" s="273">
        <f t="shared" si="25"/>
        <v>132058002.67486817</v>
      </c>
      <c r="AL59" s="273">
        <f t="shared" si="25"/>
        <v>132534379.94486851</v>
      </c>
      <c r="AM59" s="273">
        <f t="shared" si="25"/>
        <v>132975560.0165135</v>
      </c>
      <c r="AN59" s="273">
        <f t="shared" si="25"/>
        <v>133380426.64602521</v>
      </c>
      <c r="AO59" s="273">
        <f t="shared" si="25"/>
        <v>133748496.32968536</v>
      </c>
      <c r="AP59" s="273">
        <f t="shared" si="25"/>
        <v>134079880.3063904</v>
      </c>
      <c r="AQ59" s="273">
        <f t="shared" si="25"/>
        <v>134374643.55727786</v>
      </c>
      <c r="AR59" s="273">
        <f t="shared" si="25"/>
        <v>134632353.24188921</v>
      </c>
      <c r="AS59" s="273">
        <f t="shared" si="25"/>
        <v>134852469.1356827</v>
      </c>
      <c r="AT59" s="273">
        <f t="shared" si="25"/>
        <v>135035231.88914227</v>
      </c>
      <c r="AU59" s="273">
        <f t="shared" si="25"/>
        <v>135181713.69103733</v>
      </c>
      <c r="AV59" s="273">
        <f t="shared" si="25"/>
        <v>135292937.71894041</v>
      </c>
      <c r="AW59" s="273">
        <f t="shared" si="25"/>
        <v>135369321.39405695</v>
      </c>
      <c r="AX59" s="273">
        <f t="shared" si="25"/>
        <v>135410954.47846687</v>
      </c>
      <c r="AY59" s="273">
        <f t="shared" si="25"/>
        <v>135418335.34445384</v>
      </c>
      <c r="AZ59" s="273">
        <f t="shared" si="25"/>
        <v>135392494.87921679</v>
      </c>
      <c r="BA59" s="273">
        <f t="shared" si="25"/>
        <v>135334439.73969999</v>
      </c>
      <c r="BB59" s="273">
        <f t="shared" si="25"/>
        <v>135244788.34808531</v>
      </c>
      <c r="BC59" s="273">
        <f t="shared" si="25"/>
        <v>135123857.34974641</v>
      </c>
      <c r="BD59" s="273">
        <f t="shared" si="25"/>
        <v>134972032.22600761</v>
      </c>
      <c r="BE59" s="273">
        <f t="shared" si="25"/>
        <v>134789887.34404227</v>
      </c>
      <c r="BF59" s="273">
        <f t="shared" si="25"/>
        <v>134577987.70933449</v>
      </c>
      <c r="BG59" s="273">
        <f t="shared" si="25"/>
        <v>134336756.80065343</v>
      </c>
      <c r="BH59" s="273">
        <f t="shared" si="25"/>
        <v>134208850.79309335</v>
      </c>
      <c r="BI59" s="273">
        <f t="shared" si="25"/>
        <v>134081066.56863393</v>
      </c>
      <c r="BJ59" s="273">
        <f t="shared" si="25"/>
        <v>133953404.0113218</v>
      </c>
      <c r="BK59" s="273">
        <f t="shared" si="25"/>
        <v>133825863.0053141</v>
      </c>
    </row>
    <row r="60" spans="2:63">
      <c r="B60" s="74"/>
      <c r="C60" s="74"/>
    </row>
    <row r="61" spans="2:63">
      <c r="C61" s="46">
        <v>4</v>
      </c>
      <c r="D61" s="51" t="str">
        <f>INDEX(Mobile.Retail.Services,C61)</f>
        <v>Llamadas a internacional</v>
      </c>
      <c r="H61" s="51" t="str">
        <f>INDEX(Mobile.Retail.Services.Units,C61)</f>
        <v>minutos</v>
      </c>
      <c r="P61" s="145"/>
      <c r="Q61" s="145">
        <f>Q31/AVERAGE(P$59:Q$59)/12</f>
        <v>0.42359527127237345</v>
      </c>
      <c r="R61" s="145">
        <f t="shared" ref="R61:BK65" si="26">R31/AVERAGE(Q$59:R$59)/12</f>
        <v>0.54066972751609688</v>
      </c>
      <c r="S61" s="145">
        <f t="shared" si="26"/>
        <v>0.59330617186585599</v>
      </c>
      <c r="T61" s="145">
        <f t="shared" si="26"/>
        <v>0.35097571492566337</v>
      </c>
      <c r="U61" s="145">
        <f t="shared" si="26"/>
        <v>0.38451629493075751</v>
      </c>
      <c r="V61" s="145">
        <f t="shared" si="26"/>
        <v>0.42296792442383335</v>
      </c>
      <c r="W61" s="145">
        <f t="shared" si="26"/>
        <v>0.46103503762197851</v>
      </c>
      <c r="X61" s="145">
        <f t="shared" si="26"/>
        <v>0.49561266544362675</v>
      </c>
      <c r="Y61" s="145">
        <f t="shared" si="26"/>
        <v>0.5228713620430262</v>
      </c>
      <c r="Z61" s="145">
        <f t="shared" si="26"/>
        <v>0.54640057333496239</v>
      </c>
      <c r="AA61" s="145">
        <f t="shared" si="26"/>
        <v>0.56552459340168604</v>
      </c>
      <c r="AB61" s="145">
        <f t="shared" si="26"/>
        <v>0.5824903312037365</v>
      </c>
      <c r="AC61" s="145">
        <f t="shared" si="26"/>
        <v>0.59414013782781117</v>
      </c>
      <c r="AD61" s="145">
        <f t="shared" si="26"/>
        <v>0.60602294058436745</v>
      </c>
      <c r="AE61" s="145">
        <f t="shared" si="26"/>
        <v>0.61814339939605478</v>
      </c>
      <c r="AF61" s="145">
        <f t="shared" si="26"/>
        <v>0.61814339939605478</v>
      </c>
      <c r="AG61" s="145">
        <f t="shared" si="26"/>
        <v>0.61814339939605489</v>
      </c>
      <c r="AH61" s="145">
        <f t="shared" si="26"/>
        <v>0.61814339939605489</v>
      </c>
      <c r="AI61" s="145">
        <f t="shared" si="26"/>
        <v>0.61814339939605489</v>
      </c>
      <c r="AJ61" s="145">
        <f t="shared" si="26"/>
        <v>0.61814339939605478</v>
      </c>
      <c r="AK61" s="145">
        <f t="shared" si="26"/>
        <v>0.61814339939605489</v>
      </c>
      <c r="AL61" s="145">
        <f t="shared" si="26"/>
        <v>0.61814339939605489</v>
      </c>
      <c r="AM61" s="145">
        <f t="shared" si="26"/>
        <v>0.61814339939605478</v>
      </c>
      <c r="AN61" s="145">
        <f t="shared" si="26"/>
        <v>0.61814339939605489</v>
      </c>
      <c r="AO61" s="145">
        <f t="shared" si="26"/>
        <v>0.61814339939605478</v>
      </c>
      <c r="AP61" s="145">
        <f t="shared" si="26"/>
        <v>0.61814339939605489</v>
      </c>
      <c r="AQ61" s="145">
        <f t="shared" si="26"/>
        <v>0.61814339939605478</v>
      </c>
      <c r="AR61" s="145">
        <f t="shared" si="26"/>
        <v>0.61814339939605467</v>
      </c>
      <c r="AS61" s="145">
        <f t="shared" si="26"/>
        <v>0.61814339939605478</v>
      </c>
      <c r="AT61" s="145">
        <f t="shared" si="26"/>
        <v>0.61814339939605489</v>
      </c>
      <c r="AU61" s="145">
        <f t="shared" si="26"/>
        <v>0.61814339939605467</v>
      </c>
      <c r="AV61" s="145">
        <f t="shared" si="26"/>
        <v>0.61814339939605478</v>
      </c>
      <c r="AW61" s="145">
        <f t="shared" si="26"/>
        <v>0.61814339939605489</v>
      </c>
      <c r="AX61" s="145">
        <f t="shared" si="26"/>
        <v>0.61814339939605478</v>
      </c>
      <c r="AY61" s="145">
        <f t="shared" si="26"/>
        <v>0.61814339939605467</v>
      </c>
      <c r="AZ61" s="145">
        <f t="shared" si="26"/>
        <v>0.61814339939605467</v>
      </c>
      <c r="BA61" s="145">
        <f t="shared" si="26"/>
        <v>0.61814339939605467</v>
      </c>
      <c r="BB61" s="145">
        <f t="shared" si="26"/>
        <v>0.61814339939605478</v>
      </c>
      <c r="BC61" s="145">
        <f t="shared" si="26"/>
        <v>0.61814339939605478</v>
      </c>
      <c r="BD61" s="145">
        <f t="shared" si="26"/>
        <v>0.61814339939605478</v>
      </c>
      <c r="BE61" s="145">
        <f t="shared" si="26"/>
        <v>0.61814339939605489</v>
      </c>
      <c r="BF61" s="145">
        <f t="shared" si="26"/>
        <v>0.61814339939605478</v>
      </c>
      <c r="BG61" s="145">
        <f t="shared" si="26"/>
        <v>0.61814339939605478</v>
      </c>
      <c r="BH61" s="145">
        <f t="shared" si="26"/>
        <v>0.61814339939605489</v>
      </c>
      <c r="BI61" s="145">
        <f t="shared" si="26"/>
        <v>0.61814339939605489</v>
      </c>
      <c r="BJ61" s="145">
        <f t="shared" si="26"/>
        <v>0.61814339939605489</v>
      </c>
      <c r="BK61" s="145">
        <f t="shared" si="26"/>
        <v>0.61814339939605478</v>
      </c>
    </row>
    <row r="62" spans="2:63">
      <c r="C62" s="46">
        <v>8</v>
      </c>
      <c r="D62" s="51" t="str">
        <f>INDEX(Mobile.Retail.Services,C62)</f>
        <v>Roaming in originación</v>
      </c>
      <c r="H62" s="51" t="str">
        <f>INDEX(Mobile.Retail.Services.Units,C62)</f>
        <v>minutos</v>
      </c>
      <c r="P62" s="145"/>
      <c r="Q62" s="145">
        <f t="shared" ref="Q62:AF65" si="27">Q32/AVERAGE(P$59:Q$59)/12</f>
        <v>0.35233203467627594</v>
      </c>
      <c r="R62" s="145">
        <f t="shared" si="27"/>
        <v>0.44971055652112052</v>
      </c>
      <c r="S62" s="145">
        <f t="shared" si="27"/>
        <v>0.49349174765710563</v>
      </c>
      <c r="T62" s="145">
        <f t="shared" si="27"/>
        <v>0.47488377012993926</v>
      </c>
      <c r="U62" s="145">
        <f t="shared" si="27"/>
        <v>0.50629863852057999</v>
      </c>
      <c r="V62" s="145">
        <f t="shared" si="27"/>
        <v>0.55692850237263802</v>
      </c>
      <c r="W62" s="145">
        <f t="shared" si="27"/>
        <v>0.60705206758617558</v>
      </c>
      <c r="X62" s="145">
        <f t="shared" si="27"/>
        <v>0.6525809726551387</v>
      </c>
      <c r="Y62" s="145">
        <f t="shared" si="27"/>
        <v>0.68847292615117139</v>
      </c>
      <c r="Z62" s="145">
        <f t="shared" si="27"/>
        <v>0.71945420782797387</v>
      </c>
      <c r="AA62" s="145">
        <f t="shared" si="27"/>
        <v>0.74463510510195297</v>
      </c>
      <c r="AB62" s="145">
        <f t="shared" si="27"/>
        <v>0.76697415825501147</v>
      </c>
      <c r="AC62" s="145">
        <f t="shared" si="27"/>
        <v>0.78231364142011162</v>
      </c>
      <c r="AD62" s="145">
        <f t="shared" si="27"/>
        <v>0.79795991424851398</v>
      </c>
      <c r="AE62" s="145">
        <f t="shared" si="27"/>
        <v>0.81391911253348426</v>
      </c>
      <c r="AF62" s="145">
        <f t="shared" si="27"/>
        <v>0.81391911253348426</v>
      </c>
      <c r="AG62" s="145">
        <f t="shared" si="26"/>
        <v>0.81391911253348426</v>
      </c>
      <c r="AH62" s="145">
        <f t="shared" si="26"/>
        <v>0.81391911253348426</v>
      </c>
      <c r="AI62" s="145">
        <f t="shared" si="26"/>
        <v>0.81391911253348415</v>
      </c>
      <c r="AJ62" s="145">
        <f t="shared" si="26"/>
        <v>0.81391911253348415</v>
      </c>
      <c r="AK62" s="145">
        <f t="shared" si="26"/>
        <v>0.81391911253348426</v>
      </c>
      <c r="AL62" s="145">
        <f t="shared" si="26"/>
        <v>0.81391911253348415</v>
      </c>
      <c r="AM62" s="145">
        <f t="shared" si="26"/>
        <v>0.81391911253348415</v>
      </c>
      <c r="AN62" s="145">
        <f t="shared" si="26"/>
        <v>0.81391911253348448</v>
      </c>
      <c r="AO62" s="145">
        <f t="shared" si="26"/>
        <v>0.81391911253348426</v>
      </c>
      <c r="AP62" s="145">
        <f t="shared" si="26"/>
        <v>0.81391911253348426</v>
      </c>
      <c r="AQ62" s="145">
        <f t="shared" si="26"/>
        <v>0.81391911253348415</v>
      </c>
      <c r="AR62" s="145">
        <f t="shared" si="26"/>
        <v>0.81391911253348415</v>
      </c>
      <c r="AS62" s="145">
        <f t="shared" si="26"/>
        <v>0.81391911253348426</v>
      </c>
      <c r="AT62" s="145">
        <f t="shared" si="26"/>
        <v>0.81391911253348426</v>
      </c>
      <c r="AU62" s="145">
        <f t="shared" si="26"/>
        <v>0.81391911253348426</v>
      </c>
      <c r="AV62" s="145">
        <f t="shared" si="26"/>
        <v>0.81391911253348426</v>
      </c>
      <c r="AW62" s="145">
        <f t="shared" si="26"/>
        <v>0.81391911253348426</v>
      </c>
      <c r="AX62" s="145">
        <f t="shared" si="26"/>
        <v>0.81391911253348426</v>
      </c>
      <c r="AY62" s="145">
        <f t="shared" si="26"/>
        <v>0.81391911253348415</v>
      </c>
      <c r="AZ62" s="145">
        <f t="shared" si="26"/>
        <v>0.81391911253348415</v>
      </c>
      <c r="BA62" s="145">
        <f t="shared" si="26"/>
        <v>0.81391911253348415</v>
      </c>
      <c r="BB62" s="145">
        <f t="shared" si="26"/>
        <v>0.81391911253348426</v>
      </c>
      <c r="BC62" s="145">
        <f t="shared" si="26"/>
        <v>0.81391911253348426</v>
      </c>
      <c r="BD62" s="145">
        <f t="shared" si="26"/>
        <v>0.81391911253348426</v>
      </c>
      <c r="BE62" s="145">
        <f t="shared" si="26"/>
        <v>0.81391911253348426</v>
      </c>
      <c r="BF62" s="145">
        <f t="shared" si="26"/>
        <v>0.81391911253348415</v>
      </c>
      <c r="BG62" s="145">
        <f t="shared" si="26"/>
        <v>0.81391911253348426</v>
      </c>
      <c r="BH62" s="145">
        <f t="shared" si="26"/>
        <v>0.81391911253348426</v>
      </c>
      <c r="BI62" s="145">
        <f t="shared" si="26"/>
        <v>0.81391911253348426</v>
      </c>
      <c r="BJ62" s="145">
        <f t="shared" si="26"/>
        <v>0.81391911253348426</v>
      </c>
      <c r="BK62" s="145">
        <f t="shared" si="26"/>
        <v>0.81391911253348426</v>
      </c>
    </row>
    <row r="63" spans="2:63">
      <c r="C63" s="46">
        <v>2</v>
      </c>
      <c r="D63" s="51" t="str">
        <f>INDEX(Mobile.Retail.Services,C63)</f>
        <v>Llamadas a redes fijas</v>
      </c>
      <c r="H63" s="51" t="str">
        <f>INDEX(Mobile.Retail.Services.Units,C63)</f>
        <v>minutos</v>
      </c>
      <c r="P63" s="145"/>
      <c r="Q63" s="145">
        <f t="shared" si="27"/>
        <v>12.326622394026067</v>
      </c>
      <c r="R63" s="145">
        <f t="shared" si="26"/>
        <v>14.859406344567395</v>
      </c>
      <c r="S63" s="145">
        <f t="shared" si="26"/>
        <v>15.346852978930144</v>
      </c>
      <c r="T63" s="145">
        <f t="shared" si="26"/>
        <v>5.6741073912982243</v>
      </c>
      <c r="U63" s="145">
        <f t="shared" si="26"/>
        <v>6.2163467680472477</v>
      </c>
      <c r="V63" s="145">
        <f t="shared" si="26"/>
        <v>6.8379814448519731</v>
      </c>
      <c r="W63" s="145">
        <f t="shared" si="26"/>
        <v>7.4533997748886511</v>
      </c>
      <c r="X63" s="145">
        <f t="shared" si="26"/>
        <v>8.0124047580053013</v>
      </c>
      <c r="Y63" s="145">
        <f t="shared" si="26"/>
        <v>8.453087019695591</v>
      </c>
      <c r="Z63" s="145">
        <f t="shared" si="26"/>
        <v>8.833475935581891</v>
      </c>
      <c r="AA63" s="145">
        <f t="shared" si="26"/>
        <v>9.142647593327256</v>
      </c>
      <c r="AB63" s="145">
        <f t="shared" si="26"/>
        <v>9.416927021127071</v>
      </c>
      <c r="AC63" s="145">
        <f t="shared" si="26"/>
        <v>9.6052655615496132</v>
      </c>
      <c r="AD63" s="145">
        <f t="shared" si="26"/>
        <v>9.7973708727806077</v>
      </c>
      <c r="AE63" s="145">
        <f t="shared" si="26"/>
        <v>9.9933182902362212</v>
      </c>
      <c r="AF63" s="145">
        <f t="shared" si="26"/>
        <v>9.9933182902362194</v>
      </c>
      <c r="AG63" s="145">
        <f t="shared" si="26"/>
        <v>9.9933182902362194</v>
      </c>
      <c r="AH63" s="145">
        <f t="shared" si="26"/>
        <v>9.9933182902362194</v>
      </c>
      <c r="AI63" s="145">
        <f t="shared" si="26"/>
        <v>9.9933182902362212</v>
      </c>
      <c r="AJ63" s="145">
        <f t="shared" si="26"/>
        <v>9.9933182902362194</v>
      </c>
      <c r="AK63" s="145">
        <f t="shared" si="26"/>
        <v>9.9933182902362194</v>
      </c>
      <c r="AL63" s="145">
        <f t="shared" si="26"/>
        <v>9.9933182902362194</v>
      </c>
      <c r="AM63" s="145">
        <f t="shared" si="26"/>
        <v>9.9933182902362194</v>
      </c>
      <c r="AN63" s="145">
        <f t="shared" si="26"/>
        <v>9.9933182902362194</v>
      </c>
      <c r="AO63" s="145">
        <f t="shared" si="26"/>
        <v>9.9933182902362194</v>
      </c>
      <c r="AP63" s="145">
        <f t="shared" si="26"/>
        <v>9.9933182902362194</v>
      </c>
      <c r="AQ63" s="145">
        <f t="shared" si="26"/>
        <v>9.9933182902362194</v>
      </c>
      <c r="AR63" s="145">
        <f t="shared" si="26"/>
        <v>9.9933182902362194</v>
      </c>
      <c r="AS63" s="145">
        <f t="shared" si="26"/>
        <v>9.9933182902362194</v>
      </c>
      <c r="AT63" s="145">
        <f t="shared" si="26"/>
        <v>9.9933182902362194</v>
      </c>
      <c r="AU63" s="145">
        <f t="shared" si="26"/>
        <v>9.9933182902362176</v>
      </c>
      <c r="AV63" s="145">
        <f t="shared" si="26"/>
        <v>9.9933182902362194</v>
      </c>
      <c r="AW63" s="145">
        <f t="shared" si="26"/>
        <v>9.9933182902362194</v>
      </c>
      <c r="AX63" s="145">
        <f t="shared" si="26"/>
        <v>9.9933182902362194</v>
      </c>
      <c r="AY63" s="145">
        <f t="shared" si="26"/>
        <v>9.9933182902362176</v>
      </c>
      <c r="AZ63" s="145">
        <f t="shared" si="26"/>
        <v>9.9933182902362194</v>
      </c>
      <c r="BA63" s="145">
        <f t="shared" si="26"/>
        <v>9.9933182902362176</v>
      </c>
      <c r="BB63" s="145">
        <f t="shared" si="26"/>
        <v>9.9933182902362194</v>
      </c>
      <c r="BC63" s="145">
        <f t="shared" si="26"/>
        <v>9.9933182902362194</v>
      </c>
      <c r="BD63" s="145">
        <f t="shared" si="26"/>
        <v>9.9933182902362194</v>
      </c>
      <c r="BE63" s="145">
        <f t="shared" si="26"/>
        <v>9.9933182902362194</v>
      </c>
      <c r="BF63" s="145">
        <f t="shared" si="26"/>
        <v>9.9933182902362194</v>
      </c>
      <c r="BG63" s="145">
        <f t="shared" si="26"/>
        <v>9.9933182902362194</v>
      </c>
      <c r="BH63" s="145">
        <f t="shared" si="26"/>
        <v>9.9933182902362194</v>
      </c>
      <c r="BI63" s="145">
        <f t="shared" si="26"/>
        <v>9.9933182902362194</v>
      </c>
      <c r="BJ63" s="145">
        <f t="shared" si="26"/>
        <v>9.9933182902362194</v>
      </c>
      <c r="BK63" s="145">
        <f t="shared" si="26"/>
        <v>9.9933182902362194</v>
      </c>
    </row>
    <row r="64" spans="2:63">
      <c r="C64" s="46">
        <v>3</v>
      </c>
      <c r="D64" s="51" t="str">
        <f>INDEX(Mobile.Retail.Services,C64)</f>
        <v>Llamadas a otras redes móviles</v>
      </c>
      <c r="H64" s="51" t="str">
        <f>INDEX(Mobile.Retail.Services.Units,C64)</f>
        <v>minutos</v>
      </c>
      <c r="P64" s="145"/>
      <c r="Q64" s="145">
        <f t="shared" si="27"/>
        <v>1.3696247104473407</v>
      </c>
      <c r="R64" s="145">
        <f t="shared" si="26"/>
        <v>2.6222481784530696</v>
      </c>
      <c r="S64" s="145">
        <f t="shared" si="26"/>
        <v>3.8367132447325361</v>
      </c>
      <c r="T64" s="145">
        <f t="shared" si="26"/>
        <v>5.6741073912982243</v>
      </c>
      <c r="U64" s="145">
        <f t="shared" si="26"/>
        <v>6.2163467680472477</v>
      </c>
      <c r="V64" s="145">
        <f t="shared" si="26"/>
        <v>6.8379814448519731</v>
      </c>
      <c r="W64" s="145">
        <f t="shared" si="26"/>
        <v>7.4533997748886511</v>
      </c>
      <c r="X64" s="145">
        <f t="shared" si="26"/>
        <v>8.0124047580053013</v>
      </c>
      <c r="Y64" s="145">
        <f t="shared" si="26"/>
        <v>8.453087019695591</v>
      </c>
      <c r="Z64" s="145">
        <f t="shared" si="26"/>
        <v>8.833475935581891</v>
      </c>
      <c r="AA64" s="145">
        <f t="shared" si="26"/>
        <v>9.142647593327256</v>
      </c>
      <c r="AB64" s="145">
        <f t="shared" si="26"/>
        <v>9.416927021127071</v>
      </c>
      <c r="AC64" s="145">
        <f t="shared" si="26"/>
        <v>9.6052655615496132</v>
      </c>
      <c r="AD64" s="145">
        <f t="shared" si="26"/>
        <v>9.7973708727806077</v>
      </c>
      <c r="AE64" s="145">
        <f t="shared" si="26"/>
        <v>9.9933182902362212</v>
      </c>
      <c r="AF64" s="145">
        <f t="shared" si="26"/>
        <v>9.9933182902362194</v>
      </c>
      <c r="AG64" s="145">
        <f t="shared" si="26"/>
        <v>9.9933182902362194</v>
      </c>
      <c r="AH64" s="145">
        <f t="shared" si="26"/>
        <v>9.9933182902362194</v>
      </c>
      <c r="AI64" s="145">
        <f t="shared" si="26"/>
        <v>9.9933182902362212</v>
      </c>
      <c r="AJ64" s="145">
        <f t="shared" si="26"/>
        <v>9.9933182902362194</v>
      </c>
      <c r="AK64" s="145">
        <f t="shared" si="26"/>
        <v>9.9933182902362194</v>
      </c>
      <c r="AL64" s="145">
        <f t="shared" si="26"/>
        <v>9.9933182902362194</v>
      </c>
      <c r="AM64" s="145">
        <f t="shared" si="26"/>
        <v>9.9933182902362194</v>
      </c>
      <c r="AN64" s="145">
        <f t="shared" si="26"/>
        <v>9.9933182902362194</v>
      </c>
      <c r="AO64" s="145">
        <f t="shared" si="26"/>
        <v>9.9933182902362194</v>
      </c>
      <c r="AP64" s="145">
        <f t="shared" si="26"/>
        <v>9.9933182902362194</v>
      </c>
      <c r="AQ64" s="145">
        <f t="shared" si="26"/>
        <v>9.9933182902362194</v>
      </c>
      <c r="AR64" s="145">
        <f t="shared" si="26"/>
        <v>9.9933182902362194</v>
      </c>
      <c r="AS64" s="145">
        <f t="shared" si="26"/>
        <v>9.9933182902362194</v>
      </c>
      <c r="AT64" s="145">
        <f t="shared" si="26"/>
        <v>9.9933182902362194</v>
      </c>
      <c r="AU64" s="145">
        <f t="shared" si="26"/>
        <v>9.9933182902362176</v>
      </c>
      <c r="AV64" s="145">
        <f t="shared" si="26"/>
        <v>9.9933182902362194</v>
      </c>
      <c r="AW64" s="145">
        <f t="shared" si="26"/>
        <v>9.9933182902362194</v>
      </c>
      <c r="AX64" s="145">
        <f t="shared" si="26"/>
        <v>9.9933182902362194</v>
      </c>
      <c r="AY64" s="145">
        <f t="shared" si="26"/>
        <v>9.9933182902362176</v>
      </c>
      <c r="AZ64" s="145">
        <f t="shared" si="26"/>
        <v>9.9933182902362194</v>
      </c>
      <c r="BA64" s="145">
        <f t="shared" si="26"/>
        <v>9.9933182902362176</v>
      </c>
      <c r="BB64" s="145">
        <f t="shared" si="26"/>
        <v>9.9933182902362194</v>
      </c>
      <c r="BC64" s="145">
        <f t="shared" si="26"/>
        <v>9.9933182902362194</v>
      </c>
      <c r="BD64" s="145">
        <f t="shared" si="26"/>
        <v>9.9933182902362194</v>
      </c>
      <c r="BE64" s="145">
        <f t="shared" si="26"/>
        <v>9.9933182902362194</v>
      </c>
      <c r="BF64" s="145">
        <f t="shared" si="26"/>
        <v>9.9933182902362194</v>
      </c>
      <c r="BG64" s="145">
        <f t="shared" si="26"/>
        <v>9.9933182902362194</v>
      </c>
      <c r="BH64" s="145">
        <f t="shared" si="26"/>
        <v>9.9933182902362194</v>
      </c>
      <c r="BI64" s="145">
        <f t="shared" si="26"/>
        <v>9.9933182902362194</v>
      </c>
      <c r="BJ64" s="145">
        <f t="shared" si="26"/>
        <v>9.9933182902362194</v>
      </c>
      <c r="BK64" s="145">
        <f t="shared" si="26"/>
        <v>9.9933182902362194</v>
      </c>
    </row>
    <row r="65" spans="2:63">
      <c r="C65" s="46">
        <v>1</v>
      </c>
      <c r="D65" s="51" t="str">
        <f>INDEX(Mobile.Retail.Services,C65)</f>
        <v>Llamadas on-net</v>
      </c>
      <c r="H65" s="51" t="str">
        <f>INDEX(Mobile.Retail.Services.Units,C65)</f>
        <v>minutos</v>
      </c>
      <c r="P65" s="145"/>
      <c r="Q65" s="145">
        <f t="shared" si="27"/>
        <v>44.602163403633533</v>
      </c>
      <c r="R65" s="145">
        <f t="shared" si="26"/>
        <v>56.929435169650191</v>
      </c>
      <c r="S65" s="145">
        <f t="shared" si="26"/>
        <v>62.47175221398907</v>
      </c>
      <c r="T65" s="145">
        <f t="shared" si="26"/>
        <v>67.448104524134422</v>
      </c>
      <c r="U65" s="145">
        <f t="shared" si="26"/>
        <v>71.565896589071414</v>
      </c>
      <c r="V65" s="145">
        <f t="shared" si="26"/>
        <v>78.72248624797858</v>
      </c>
      <c r="W65" s="145">
        <f t="shared" si="26"/>
        <v>85.807510010296653</v>
      </c>
      <c r="X65" s="145">
        <f t="shared" si="26"/>
        <v>92.243073261068901</v>
      </c>
      <c r="Y65" s="145">
        <f t="shared" si="26"/>
        <v>97.316442290427688</v>
      </c>
      <c r="Z65" s="145">
        <f t="shared" si="26"/>
        <v>101.69568219349691</v>
      </c>
      <c r="AA65" s="145">
        <f t="shared" si="26"/>
        <v>105.2550310702693</v>
      </c>
      <c r="AB65" s="145">
        <f t="shared" si="26"/>
        <v>108.41268200237738</v>
      </c>
      <c r="AC65" s="145">
        <f t="shared" si="26"/>
        <v>110.58093564242493</v>
      </c>
      <c r="AD65" s="145">
        <f t="shared" si="26"/>
        <v>112.79255435527342</v>
      </c>
      <c r="AE65" s="145">
        <f t="shared" si="26"/>
        <v>115.04840544237886</v>
      </c>
      <c r="AF65" s="145">
        <f t="shared" si="26"/>
        <v>115.04840544237889</v>
      </c>
      <c r="AG65" s="145">
        <f t="shared" si="26"/>
        <v>115.04840544237889</v>
      </c>
      <c r="AH65" s="145">
        <f t="shared" si="26"/>
        <v>115.04840544237889</v>
      </c>
      <c r="AI65" s="145">
        <f t="shared" si="26"/>
        <v>115.04840544237889</v>
      </c>
      <c r="AJ65" s="145">
        <f t="shared" si="26"/>
        <v>115.04840544237889</v>
      </c>
      <c r="AK65" s="145">
        <f t="shared" si="26"/>
        <v>115.04840544237885</v>
      </c>
      <c r="AL65" s="145">
        <f t="shared" si="26"/>
        <v>115.04840544237891</v>
      </c>
      <c r="AM65" s="145">
        <f t="shared" si="26"/>
        <v>115.04840544237889</v>
      </c>
      <c r="AN65" s="145">
        <f t="shared" si="26"/>
        <v>115.04840544237891</v>
      </c>
      <c r="AO65" s="145">
        <f t="shared" si="26"/>
        <v>115.04840544237889</v>
      </c>
      <c r="AP65" s="145">
        <f t="shared" si="26"/>
        <v>115.04840544237889</v>
      </c>
      <c r="AQ65" s="145">
        <f t="shared" si="26"/>
        <v>115.04840544237889</v>
      </c>
      <c r="AR65" s="145">
        <f t="shared" si="26"/>
        <v>115.04840544237886</v>
      </c>
      <c r="AS65" s="145">
        <f t="shared" si="26"/>
        <v>115.04840544237889</v>
      </c>
      <c r="AT65" s="145">
        <f t="shared" si="26"/>
        <v>115.04840544237891</v>
      </c>
      <c r="AU65" s="145">
        <f t="shared" si="26"/>
        <v>115.04840544237889</v>
      </c>
      <c r="AV65" s="145">
        <f t="shared" si="26"/>
        <v>115.04840544237889</v>
      </c>
      <c r="AW65" s="145">
        <f t="shared" si="26"/>
        <v>115.04840544237889</v>
      </c>
      <c r="AX65" s="145">
        <f t="shared" si="26"/>
        <v>115.04840544237889</v>
      </c>
      <c r="AY65" s="145">
        <f t="shared" si="26"/>
        <v>115.04840544237886</v>
      </c>
      <c r="AZ65" s="145">
        <f t="shared" si="26"/>
        <v>115.04840544237886</v>
      </c>
      <c r="BA65" s="145">
        <f t="shared" si="26"/>
        <v>115.04840544237889</v>
      </c>
      <c r="BB65" s="145">
        <f t="shared" si="26"/>
        <v>115.04840544237891</v>
      </c>
      <c r="BC65" s="145">
        <f t="shared" si="26"/>
        <v>115.04840544237886</v>
      </c>
      <c r="BD65" s="145">
        <f t="shared" si="26"/>
        <v>115.04840544237889</v>
      </c>
      <c r="BE65" s="145">
        <f t="shared" si="26"/>
        <v>115.04840544237891</v>
      </c>
      <c r="BF65" s="145">
        <f t="shared" si="26"/>
        <v>115.04840544237889</v>
      </c>
      <c r="BG65" s="145">
        <f t="shared" si="26"/>
        <v>115.04840544237886</v>
      </c>
      <c r="BH65" s="145">
        <f t="shared" si="26"/>
        <v>115.04840544237889</v>
      </c>
      <c r="BI65" s="145">
        <f t="shared" si="26"/>
        <v>115.04840544237889</v>
      </c>
      <c r="BJ65" s="145">
        <f t="shared" si="26"/>
        <v>115.04840544237886</v>
      </c>
      <c r="BK65" s="145">
        <f t="shared" si="26"/>
        <v>115.04840544237889</v>
      </c>
    </row>
    <row r="66" spans="2:63">
      <c r="D66" t="s">
        <v>77</v>
      </c>
      <c r="P66" s="50"/>
      <c r="Q66" s="50">
        <f t="shared" ref="Q66:BK66" si="28">SUM(Q61:Q65)</f>
        <v>59.074337814055589</v>
      </c>
      <c r="R66" s="50">
        <f t="shared" si="28"/>
        <v>75.401469976707872</v>
      </c>
      <c r="S66" s="50">
        <f t="shared" si="28"/>
        <v>82.742116357174709</v>
      </c>
      <c r="T66" s="50">
        <f t="shared" si="28"/>
        <v>79.622178791786467</v>
      </c>
      <c r="U66" s="50">
        <f t="shared" si="28"/>
        <v>84.889405058617243</v>
      </c>
      <c r="V66" s="50">
        <f t="shared" si="28"/>
        <v>93.378345564478991</v>
      </c>
      <c r="W66" s="50">
        <f t="shared" si="28"/>
        <v>101.78239666528211</v>
      </c>
      <c r="X66" s="50">
        <f t="shared" si="28"/>
        <v>109.41607641517827</v>
      </c>
      <c r="Y66" s="50">
        <f t="shared" si="28"/>
        <v>115.43396061801306</v>
      </c>
      <c r="Z66" s="50">
        <f t="shared" si="28"/>
        <v>120.62848884582363</v>
      </c>
      <c r="AA66" s="50">
        <f t="shared" si="28"/>
        <v>124.85048595542744</v>
      </c>
      <c r="AB66" s="50">
        <f t="shared" si="28"/>
        <v>128.59600053409028</v>
      </c>
      <c r="AC66" s="50">
        <f t="shared" si="28"/>
        <v>131.16792054477207</v>
      </c>
      <c r="AD66" s="50">
        <f t="shared" si="28"/>
        <v>133.79127895566751</v>
      </c>
      <c r="AE66" s="50">
        <f t="shared" si="28"/>
        <v>136.46710453478084</v>
      </c>
      <c r="AF66" s="50">
        <f t="shared" si="28"/>
        <v>136.46710453478087</v>
      </c>
      <c r="AG66" s="50">
        <f t="shared" si="28"/>
        <v>136.46710453478087</v>
      </c>
      <c r="AH66" s="50">
        <f t="shared" si="28"/>
        <v>136.46710453478087</v>
      </c>
      <c r="AI66" s="50">
        <f t="shared" si="28"/>
        <v>136.46710453478087</v>
      </c>
      <c r="AJ66" s="50">
        <f t="shared" si="28"/>
        <v>136.46710453478087</v>
      </c>
      <c r="AK66" s="50">
        <f t="shared" si="28"/>
        <v>136.46710453478084</v>
      </c>
      <c r="AL66" s="50">
        <f t="shared" si="28"/>
        <v>136.4671045347809</v>
      </c>
      <c r="AM66" s="50">
        <f t="shared" si="28"/>
        <v>136.46710453478087</v>
      </c>
      <c r="AN66" s="50">
        <f t="shared" si="28"/>
        <v>136.4671045347809</v>
      </c>
      <c r="AO66" s="50">
        <f t="shared" si="28"/>
        <v>136.46710453478087</v>
      </c>
      <c r="AP66" s="50">
        <f t="shared" si="28"/>
        <v>136.46710453478087</v>
      </c>
      <c r="AQ66" s="50">
        <f t="shared" si="28"/>
        <v>136.46710453478087</v>
      </c>
      <c r="AR66" s="50">
        <f t="shared" si="28"/>
        <v>136.46710453478084</v>
      </c>
      <c r="AS66" s="50">
        <f t="shared" si="28"/>
        <v>136.46710453478087</v>
      </c>
      <c r="AT66" s="50">
        <f t="shared" si="28"/>
        <v>136.4671045347809</v>
      </c>
      <c r="AU66" s="50">
        <f t="shared" si="28"/>
        <v>136.46710453478087</v>
      </c>
      <c r="AV66" s="50">
        <f t="shared" si="28"/>
        <v>136.46710453478087</v>
      </c>
      <c r="AW66" s="50">
        <f t="shared" si="28"/>
        <v>136.46710453478087</v>
      </c>
      <c r="AX66" s="50">
        <f t="shared" si="28"/>
        <v>136.46710453478087</v>
      </c>
      <c r="AY66" s="50">
        <f t="shared" si="28"/>
        <v>136.46710453478084</v>
      </c>
      <c r="AZ66" s="50">
        <f t="shared" si="28"/>
        <v>136.46710453478084</v>
      </c>
      <c r="BA66" s="50">
        <f t="shared" si="28"/>
        <v>136.46710453478087</v>
      </c>
      <c r="BB66" s="50">
        <f t="shared" si="28"/>
        <v>136.4671045347809</v>
      </c>
      <c r="BC66" s="50">
        <f t="shared" si="28"/>
        <v>136.46710453478084</v>
      </c>
      <c r="BD66" s="50">
        <f t="shared" si="28"/>
        <v>136.46710453478087</v>
      </c>
      <c r="BE66" s="50">
        <f t="shared" si="28"/>
        <v>136.4671045347809</v>
      </c>
      <c r="BF66" s="50">
        <f t="shared" si="28"/>
        <v>136.46710453478087</v>
      </c>
      <c r="BG66" s="50">
        <f t="shared" si="28"/>
        <v>136.46710453478084</v>
      </c>
      <c r="BH66" s="50">
        <f t="shared" si="28"/>
        <v>136.46710453478087</v>
      </c>
      <c r="BI66" s="50">
        <f t="shared" si="28"/>
        <v>136.46710453478087</v>
      </c>
      <c r="BJ66" s="50">
        <f t="shared" si="28"/>
        <v>136.46710453478084</v>
      </c>
      <c r="BK66" s="50">
        <f t="shared" si="28"/>
        <v>136.46710453478087</v>
      </c>
    </row>
    <row r="68" spans="2:63">
      <c r="B68" s="74" t="s">
        <v>603</v>
      </c>
      <c r="C68" s="74" t="s">
        <v>604</v>
      </c>
    </row>
    <row r="69" spans="2:63">
      <c r="C69" s="46">
        <v>7</v>
      </c>
      <c r="D69" s="51" t="str">
        <f>INDEX(Mobile.Retail.Services,C69)</f>
        <v>Llamadas entrantes internacionales</v>
      </c>
      <c r="H69" s="51" t="str">
        <f>INDEX(Mobile.Retail.Services.Units,C69)</f>
        <v>minutos</v>
      </c>
      <c r="Q69" s="145">
        <f>Q38/AVERAGE(P$59:Q$59)/12</f>
        <v>1.1419652122885875</v>
      </c>
      <c r="R69" s="145">
        <f t="shared" ref="R69:BK72" si="29">R38/AVERAGE(Q$59:R$59)/12</f>
        <v>0.87875697105116213</v>
      </c>
      <c r="S69" s="145">
        <f t="shared" si="29"/>
        <v>0.74808398780874008</v>
      </c>
      <c r="T69" s="145">
        <f t="shared" si="29"/>
        <v>0.71014816385505952</v>
      </c>
      <c r="U69" s="145">
        <f t="shared" si="29"/>
        <v>0.8114086465567768</v>
      </c>
      <c r="V69" s="145">
        <f t="shared" si="29"/>
        <v>1.0088342458534056</v>
      </c>
      <c r="W69" s="145">
        <f t="shared" si="29"/>
        <v>1.0869666654246082</v>
      </c>
      <c r="X69" s="145">
        <f t="shared" si="29"/>
        <v>1.1616516163888806</v>
      </c>
      <c r="Y69" s="145">
        <f t="shared" si="29"/>
        <v>1.2301268769946938</v>
      </c>
      <c r="Z69" s="145">
        <f t="shared" si="29"/>
        <v>1.2896126851734155</v>
      </c>
      <c r="AA69" s="145">
        <f t="shared" si="29"/>
        <v>1.3374663488531062</v>
      </c>
      <c r="AB69" s="145">
        <f t="shared" si="29"/>
        <v>1.3713386185975718</v>
      </c>
      <c r="AC69" s="145">
        <f t="shared" si="29"/>
        <v>1.3893126183621887</v>
      </c>
      <c r="AD69" s="145">
        <f t="shared" si="29"/>
        <v>1.3900371154926052</v>
      </c>
      <c r="AE69" s="145">
        <f t="shared" si="29"/>
        <v>1.3728476086932628</v>
      </c>
      <c r="AF69" s="145">
        <f t="shared" si="29"/>
        <v>1.3564597113680226</v>
      </c>
      <c r="AG69" s="145">
        <f t="shared" si="29"/>
        <v>1.3496820313761975</v>
      </c>
      <c r="AH69" s="145">
        <f t="shared" si="29"/>
        <v>1.3432626897937672</v>
      </c>
      <c r="AI69" s="145">
        <f t="shared" si="29"/>
        <v>1.3372072591331232</v>
      </c>
      <c r="AJ69" s="145">
        <f t="shared" si="29"/>
        <v>1.3315182797201339</v>
      </c>
      <c r="AK69" s="145">
        <f t="shared" si="29"/>
        <v>1.3261989323210388</v>
      </c>
      <c r="AL69" s="145">
        <f t="shared" si="29"/>
        <v>1.3212536866213256</v>
      </c>
      <c r="AM69" s="145">
        <f t="shared" si="29"/>
        <v>1.3166876578673299</v>
      </c>
      <c r="AN69" s="145">
        <f t="shared" si="29"/>
        <v>1.3125053630995243</v>
      </c>
      <c r="AO69" s="145">
        <f t="shared" si="29"/>
        <v>1.3087076348525359</v>
      </c>
      <c r="AP69" s="145">
        <f t="shared" si="29"/>
        <v>1.3052898478463841</v>
      </c>
      <c r="AQ69" s="145">
        <f t="shared" si="29"/>
        <v>1.3022453708613411</v>
      </c>
      <c r="AR69" s="145">
        <f t="shared" si="29"/>
        <v>1.2995708853225258</v>
      </c>
      <c r="AS69" s="145">
        <f t="shared" si="29"/>
        <v>1.2972666063487464</v>
      </c>
      <c r="AT69" s="145">
        <f t="shared" si="29"/>
        <v>1.2953300934453877</v>
      </c>
      <c r="AU69" s="145">
        <f t="shared" si="29"/>
        <v>1.2937518046384511</v>
      </c>
      <c r="AV69" s="145">
        <f t="shared" si="29"/>
        <v>1.2925191294852374</v>
      </c>
      <c r="AW69" s="145">
        <f t="shared" si="29"/>
        <v>1.2916232286463605</v>
      </c>
      <c r="AX69" s="145">
        <f t="shared" si="29"/>
        <v>1.2910602881312776</v>
      </c>
      <c r="AY69" s="145">
        <f t="shared" si="29"/>
        <v>1.2908266355416216</v>
      </c>
      <c r="AZ69" s="145">
        <f t="shared" si="29"/>
        <v>1.2909146236858688</v>
      </c>
      <c r="BA69" s="145">
        <f t="shared" si="29"/>
        <v>1.2913146653854217</v>
      </c>
      <c r="BB69" s="145">
        <f t="shared" si="29"/>
        <v>1.2920195813213982</v>
      </c>
      <c r="BC69" s="145">
        <f t="shared" si="29"/>
        <v>1.293025898346803</v>
      </c>
      <c r="BD69" s="145">
        <f t="shared" si="29"/>
        <v>1.2943316595352947</v>
      </c>
      <c r="BE69" s="145">
        <f t="shared" si="29"/>
        <v>1.2959340649170736</v>
      </c>
      <c r="BF69" s="145">
        <f t="shared" si="29"/>
        <v>1.2978298207199854</v>
      </c>
      <c r="BG69" s="145">
        <f t="shared" si="29"/>
        <v>1.3000167083633563</v>
      </c>
      <c r="BH69" s="145">
        <f t="shared" si="29"/>
        <v>1.3018036828854389</v>
      </c>
      <c r="BI69" s="145">
        <f t="shared" si="29"/>
        <v>1.3030443500301234</v>
      </c>
      <c r="BJ69" s="145">
        <f t="shared" si="29"/>
        <v>1.3042861995765664</v>
      </c>
      <c r="BK69" s="145">
        <f t="shared" si="29"/>
        <v>1.3055292326516403</v>
      </c>
    </row>
    <row r="70" spans="2:63">
      <c r="C70" s="46">
        <v>5</v>
      </c>
      <c r="D70" s="51" t="str">
        <f>INDEX(Mobile.Retail.Services,C70)</f>
        <v>Llamadas entrantes de fijos</v>
      </c>
      <c r="H70" s="51" t="str">
        <f>INDEX(Mobile.Retail.Services.Units,C70)</f>
        <v>minutos</v>
      </c>
      <c r="Q70" s="145">
        <f t="shared" ref="Q70:AF72" si="30">Q39/AVERAGE(P$59:Q$59)/12</f>
        <v>9.32746466710371</v>
      </c>
      <c r="R70" s="145">
        <f t="shared" si="30"/>
        <v>8.3360694700000249</v>
      </c>
      <c r="S70" s="145">
        <f t="shared" si="30"/>
        <v>8.003205179908969</v>
      </c>
      <c r="T70" s="145">
        <f t="shared" si="30"/>
        <v>7.3133256567651665</v>
      </c>
      <c r="U70" s="145">
        <f t="shared" si="30"/>
        <v>7.5639208115806698</v>
      </c>
      <c r="V70" s="145">
        <f t="shared" si="30"/>
        <v>8.151411135060318</v>
      </c>
      <c r="W70" s="145">
        <f t="shared" si="30"/>
        <v>8.7367975206181239</v>
      </c>
      <c r="X70" s="145">
        <f t="shared" si="30"/>
        <v>9.2447689160379891</v>
      </c>
      <c r="Y70" s="145">
        <f t="shared" si="30"/>
        <v>9.6238347923873828</v>
      </c>
      <c r="Z70" s="145">
        <f t="shared" si="30"/>
        <v>9.9409798991577247</v>
      </c>
      <c r="AA70" s="145">
        <f t="shared" si="30"/>
        <v>10.18383414254105</v>
      </c>
      <c r="AB70" s="145">
        <f t="shared" si="30"/>
        <v>10.389685174394467</v>
      </c>
      <c r="AC70" s="145">
        <f t="shared" si="30"/>
        <v>10.514734107735892</v>
      </c>
      <c r="AD70" s="145">
        <f t="shared" si="30"/>
        <v>10.641843128508489</v>
      </c>
      <c r="AE70" s="145">
        <f t="shared" si="30"/>
        <v>10.770663914065159</v>
      </c>
      <c r="AF70" s="145">
        <f t="shared" si="30"/>
        <v>10.767815767847166</v>
      </c>
      <c r="AG70" s="145">
        <f t="shared" si="29"/>
        <v>10.779700764965662</v>
      </c>
      <c r="AH70" s="145">
        <f t="shared" si="29"/>
        <v>10.791425837488239</v>
      </c>
      <c r="AI70" s="145">
        <f t="shared" si="29"/>
        <v>10.803082717411774</v>
      </c>
      <c r="AJ70" s="145">
        <f t="shared" si="29"/>
        <v>10.814516782427555</v>
      </c>
      <c r="AK70" s="145">
        <f t="shared" si="29"/>
        <v>10.825552881784018</v>
      </c>
      <c r="AL70" s="145">
        <f t="shared" si="29"/>
        <v>10.836226329906005</v>
      </c>
      <c r="AM70" s="145">
        <f t="shared" si="29"/>
        <v>10.846708034475851</v>
      </c>
      <c r="AN70" s="145">
        <f t="shared" si="29"/>
        <v>10.857285140346535</v>
      </c>
      <c r="AO70" s="145">
        <f t="shared" si="29"/>
        <v>10.868064580402482</v>
      </c>
      <c r="AP70" s="145">
        <f t="shared" si="29"/>
        <v>10.878761386953366</v>
      </c>
      <c r="AQ70" s="145">
        <f t="shared" si="29"/>
        <v>10.889209172469672</v>
      </c>
      <c r="AR70" s="145">
        <f t="shared" si="29"/>
        <v>10.899497611653556</v>
      </c>
      <c r="AS70" s="145">
        <f t="shared" si="29"/>
        <v>10.909701112595494</v>
      </c>
      <c r="AT70" s="145">
        <f t="shared" si="29"/>
        <v>10.919803237734081</v>
      </c>
      <c r="AU70" s="145">
        <f t="shared" si="29"/>
        <v>10.929741813795724</v>
      </c>
      <c r="AV70" s="145">
        <f t="shared" si="29"/>
        <v>10.939502771116985</v>
      </c>
      <c r="AW70" s="145">
        <f t="shared" si="29"/>
        <v>10.94912648788023</v>
      </c>
      <c r="AX70" s="145">
        <f t="shared" si="29"/>
        <v>10.958647131001429</v>
      </c>
      <c r="AY70" s="145">
        <f t="shared" si="29"/>
        <v>10.968034720338331</v>
      </c>
      <c r="AZ70" s="145">
        <f t="shared" si="29"/>
        <v>10.977229445345147</v>
      </c>
      <c r="BA70" s="145">
        <f t="shared" si="29"/>
        <v>10.986212648578979</v>
      </c>
      <c r="BB70" s="145">
        <f t="shared" si="29"/>
        <v>10.99501258683069</v>
      </c>
      <c r="BC70" s="145">
        <f t="shared" si="29"/>
        <v>11.003657833125501</v>
      </c>
      <c r="BD70" s="145">
        <f t="shared" si="29"/>
        <v>11.012130698767416</v>
      </c>
      <c r="BE70" s="145">
        <f t="shared" si="29"/>
        <v>11.020391415269879</v>
      </c>
      <c r="BF70" s="145">
        <f t="shared" si="29"/>
        <v>11.028432913758351</v>
      </c>
      <c r="BG70" s="145">
        <f t="shared" si="29"/>
        <v>11.036285176819822</v>
      </c>
      <c r="BH70" s="145">
        <f t="shared" si="29"/>
        <v>11.0420903671942</v>
      </c>
      <c r="BI70" s="145">
        <f t="shared" si="29"/>
        <v>11.045934408639697</v>
      </c>
      <c r="BJ70" s="145">
        <f t="shared" si="29"/>
        <v>11.049774136483927</v>
      </c>
      <c r="BK70" s="145">
        <f t="shared" si="29"/>
        <v>11.053609549539225</v>
      </c>
    </row>
    <row r="71" spans="2:63">
      <c r="C71" s="46">
        <v>6</v>
      </c>
      <c r="D71" s="51" t="str">
        <f>INDEX(Mobile.Retail.Services,C71)</f>
        <v>Llamadas entrantes de otros móviles</v>
      </c>
      <c r="H71" s="51" t="str">
        <f>INDEX(Mobile.Retail.Services.Units,C71)</f>
        <v>minutos</v>
      </c>
      <c r="Q71" s="145">
        <f t="shared" si="30"/>
        <v>1.3696247104473407</v>
      </c>
      <c r="R71" s="145">
        <f t="shared" si="29"/>
        <v>2.6222481784530696</v>
      </c>
      <c r="S71" s="145">
        <f t="shared" si="29"/>
        <v>3.8367132447325361</v>
      </c>
      <c r="T71" s="145">
        <f t="shared" si="29"/>
        <v>5.6741073912982243</v>
      </c>
      <c r="U71" s="145">
        <f t="shared" si="29"/>
        <v>6.2163467680472477</v>
      </c>
      <c r="V71" s="145">
        <f t="shared" si="29"/>
        <v>6.8379814448519731</v>
      </c>
      <c r="W71" s="145">
        <f t="shared" si="29"/>
        <v>7.4533997748886511</v>
      </c>
      <c r="X71" s="145">
        <f t="shared" si="29"/>
        <v>8.0124047580053013</v>
      </c>
      <c r="Y71" s="145">
        <f t="shared" si="29"/>
        <v>8.453087019695591</v>
      </c>
      <c r="Z71" s="145">
        <f t="shared" si="29"/>
        <v>8.833475935581891</v>
      </c>
      <c r="AA71" s="145">
        <f t="shared" si="29"/>
        <v>9.142647593327256</v>
      </c>
      <c r="AB71" s="145">
        <f t="shared" si="29"/>
        <v>9.416927021127071</v>
      </c>
      <c r="AC71" s="145">
        <f t="shared" si="29"/>
        <v>9.6052655615496132</v>
      </c>
      <c r="AD71" s="145">
        <f t="shared" si="29"/>
        <v>9.7973708727806077</v>
      </c>
      <c r="AE71" s="145">
        <f t="shared" si="29"/>
        <v>9.9933182902362212</v>
      </c>
      <c r="AF71" s="145">
        <f t="shared" si="29"/>
        <v>9.9933182902362194</v>
      </c>
      <c r="AG71" s="145">
        <f t="shared" si="29"/>
        <v>9.9933182902362194</v>
      </c>
      <c r="AH71" s="145">
        <f t="shared" si="29"/>
        <v>9.9933182902362194</v>
      </c>
      <c r="AI71" s="145">
        <f t="shared" si="29"/>
        <v>9.9933182902362212</v>
      </c>
      <c r="AJ71" s="145">
        <f t="shared" si="29"/>
        <v>9.9933182902362194</v>
      </c>
      <c r="AK71" s="145">
        <f t="shared" si="29"/>
        <v>9.9933182902362194</v>
      </c>
      <c r="AL71" s="145">
        <f t="shared" si="29"/>
        <v>9.9933182902362194</v>
      </c>
      <c r="AM71" s="145">
        <f t="shared" si="29"/>
        <v>9.9933182902362194</v>
      </c>
      <c r="AN71" s="145">
        <f t="shared" si="29"/>
        <v>9.9933182902362194</v>
      </c>
      <c r="AO71" s="145">
        <f t="shared" si="29"/>
        <v>9.9933182902362194</v>
      </c>
      <c r="AP71" s="145">
        <f t="shared" si="29"/>
        <v>9.9933182902362194</v>
      </c>
      <c r="AQ71" s="145">
        <f t="shared" si="29"/>
        <v>9.9933182902362194</v>
      </c>
      <c r="AR71" s="145">
        <f t="shared" si="29"/>
        <v>9.9933182902362194</v>
      </c>
      <c r="AS71" s="145">
        <f t="shared" si="29"/>
        <v>9.9933182902362194</v>
      </c>
      <c r="AT71" s="145">
        <f t="shared" si="29"/>
        <v>9.9933182902362194</v>
      </c>
      <c r="AU71" s="145">
        <f t="shared" si="29"/>
        <v>9.9933182902362176</v>
      </c>
      <c r="AV71" s="145">
        <f t="shared" si="29"/>
        <v>9.9933182902362194</v>
      </c>
      <c r="AW71" s="145">
        <f t="shared" si="29"/>
        <v>9.9933182902362194</v>
      </c>
      <c r="AX71" s="145">
        <f t="shared" si="29"/>
        <v>9.9933182902362194</v>
      </c>
      <c r="AY71" s="145">
        <f t="shared" si="29"/>
        <v>9.9933182902362176</v>
      </c>
      <c r="AZ71" s="145">
        <f t="shared" si="29"/>
        <v>9.9933182902362194</v>
      </c>
      <c r="BA71" s="145">
        <f t="shared" si="29"/>
        <v>9.9933182902362176</v>
      </c>
      <c r="BB71" s="145">
        <f t="shared" si="29"/>
        <v>9.9933182902362194</v>
      </c>
      <c r="BC71" s="145">
        <f t="shared" si="29"/>
        <v>9.9933182902362194</v>
      </c>
      <c r="BD71" s="145">
        <f t="shared" si="29"/>
        <v>9.9933182902362194</v>
      </c>
      <c r="BE71" s="145">
        <f t="shared" si="29"/>
        <v>9.9933182902362194</v>
      </c>
      <c r="BF71" s="145">
        <f t="shared" si="29"/>
        <v>9.9933182902362194</v>
      </c>
      <c r="BG71" s="145">
        <f t="shared" si="29"/>
        <v>9.9933182902362194</v>
      </c>
      <c r="BH71" s="145">
        <f t="shared" si="29"/>
        <v>9.9933182902362194</v>
      </c>
      <c r="BI71" s="145">
        <f t="shared" si="29"/>
        <v>9.9933182902362194</v>
      </c>
      <c r="BJ71" s="145">
        <f t="shared" si="29"/>
        <v>9.9933182902362194</v>
      </c>
      <c r="BK71" s="145">
        <f t="shared" si="29"/>
        <v>9.9933182902362194</v>
      </c>
    </row>
    <row r="72" spans="2:63">
      <c r="C72" s="46">
        <v>9</v>
      </c>
      <c r="D72" s="51" t="str">
        <f>INDEX(Mobile.Retail.Services,C72)</f>
        <v>Roaming in terminación</v>
      </c>
      <c r="H72" s="51" t="str">
        <f>INDEX(Mobile.Retail.Services.Units,C72)</f>
        <v>minutos</v>
      </c>
      <c r="Q72" s="145">
        <f t="shared" si="30"/>
        <v>0.23488802311751725</v>
      </c>
      <c r="R72" s="145">
        <f t="shared" si="29"/>
        <v>0.29980703768074701</v>
      </c>
      <c r="S72" s="145">
        <f t="shared" si="29"/>
        <v>0.32899449843807044</v>
      </c>
      <c r="T72" s="145">
        <f t="shared" si="29"/>
        <v>0.31658918008662623</v>
      </c>
      <c r="U72" s="145">
        <f t="shared" si="29"/>
        <v>0.33753242568038672</v>
      </c>
      <c r="V72" s="145">
        <f t="shared" si="29"/>
        <v>0.3712856682484254</v>
      </c>
      <c r="W72" s="145">
        <f t="shared" si="29"/>
        <v>0.40470137839078379</v>
      </c>
      <c r="X72" s="145">
        <f t="shared" si="29"/>
        <v>0.43505398177009252</v>
      </c>
      <c r="Y72" s="145">
        <f t="shared" si="29"/>
        <v>0.45898195076744758</v>
      </c>
      <c r="Z72" s="145">
        <f t="shared" si="29"/>
        <v>0.47963613855198267</v>
      </c>
      <c r="AA72" s="145">
        <f t="shared" si="29"/>
        <v>0.49642340340130198</v>
      </c>
      <c r="AB72" s="145">
        <f t="shared" si="29"/>
        <v>0.51131610550334095</v>
      </c>
      <c r="AC72" s="145">
        <f t="shared" si="29"/>
        <v>0.52154242761340786</v>
      </c>
      <c r="AD72" s="145">
        <f t="shared" si="29"/>
        <v>0.53197327616567602</v>
      </c>
      <c r="AE72" s="145">
        <f t="shared" si="29"/>
        <v>0.54261274168898954</v>
      </c>
      <c r="AF72" s="145">
        <f t="shared" si="29"/>
        <v>0.54261274168898965</v>
      </c>
      <c r="AG72" s="145">
        <f t="shared" si="29"/>
        <v>0.54261274168898954</v>
      </c>
      <c r="AH72" s="145">
        <f t="shared" si="29"/>
        <v>0.54261274168898954</v>
      </c>
      <c r="AI72" s="145">
        <f t="shared" si="29"/>
        <v>0.54261274168898954</v>
      </c>
      <c r="AJ72" s="145">
        <f t="shared" si="29"/>
        <v>0.54261274168898954</v>
      </c>
      <c r="AK72" s="145">
        <f t="shared" si="29"/>
        <v>0.54261274168898954</v>
      </c>
      <c r="AL72" s="145">
        <f t="shared" si="29"/>
        <v>0.54261274168898954</v>
      </c>
      <c r="AM72" s="145">
        <f t="shared" si="29"/>
        <v>0.54261274168898954</v>
      </c>
      <c r="AN72" s="145">
        <f t="shared" si="29"/>
        <v>0.54261274168898954</v>
      </c>
      <c r="AO72" s="145">
        <f t="shared" si="29"/>
        <v>0.54261274168898954</v>
      </c>
      <c r="AP72" s="145">
        <f t="shared" si="29"/>
        <v>0.54261274168898954</v>
      </c>
      <c r="AQ72" s="145">
        <f t="shared" si="29"/>
        <v>0.54261274168898954</v>
      </c>
      <c r="AR72" s="145">
        <f t="shared" si="29"/>
        <v>0.54261274168898954</v>
      </c>
      <c r="AS72" s="145">
        <f t="shared" si="29"/>
        <v>0.54261274168898954</v>
      </c>
      <c r="AT72" s="145">
        <f t="shared" si="29"/>
        <v>0.54261274168898954</v>
      </c>
      <c r="AU72" s="145">
        <f t="shared" si="29"/>
        <v>0.54261274168898954</v>
      </c>
      <c r="AV72" s="145">
        <f t="shared" si="29"/>
        <v>0.54261274168898954</v>
      </c>
      <c r="AW72" s="145">
        <f t="shared" si="29"/>
        <v>0.54261274168898954</v>
      </c>
      <c r="AX72" s="145">
        <f t="shared" si="29"/>
        <v>0.54261274168898954</v>
      </c>
      <c r="AY72" s="145">
        <f t="shared" si="29"/>
        <v>0.54261274168898954</v>
      </c>
      <c r="AZ72" s="145">
        <f t="shared" si="29"/>
        <v>0.54261274168898954</v>
      </c>
      <c r="BA72" s="145">
        <f t="shared" si="29"/>
        <v>0.54261274168898954</v>
      </c>
      <c r="BB72" s="145">
        <f t="shared" si="29"/>
        <v>0.54261274168898954</v>
      </c>
      <c r="BC72" s="145">
        <f t="shared" si="29"/>
        <v>0.54261274168898954</v>
      </c>
      <c r="BD72" s="145">
        <f t="shared" si="29"/>
        <v>0.54261274168898954</v>
      </c>
      <c r="BE72" s="145">
        <f t="shared" si="29"/>
        <v>0.54261274168898954</v>
      </c>
      <c r="BF72" s="145">
        <f t="shared" si="29"/>
        <v>0.54261274168898954</v>
      </c>
      <c r="BG72" s="145">
        <f t="shared" si="29"/>
        <v>0.54261274168898954</v>
      </c>
      <c r="BH72" s="145">
        <f t="shared" si="29"/>
        <v>0.54261274168898954</v>
      </c>
      <c r="BI72" s="145">
        <f t="shared" si="29"/>
        <v>0.54261274168898954</v>
      </c>
      <c r="BJ72" s="145">
        <f t="shared" si="29"/>
        <v>0.54261274168898954</v>
      </c>
      <c r="BK72" s="145">
        <f t="shared" si="29"/>
        <v>0.54261274168898954</v>
      </c>
    </row>
    <row r="73" spans="2:63">
      <c r="D73" t="s">
        <v>77</v>
      </c>
      <c r="Q73" s="50">
        <f>SUM(Q69:Q72)</f>
        <v>12.073942612957154</v>
      </c>
      <c r="R73" s="50">
        <f t="shared" ref="R73:BK73" si="31">SUM(R69:R72)</f>
        <v>12.136881657185004</v>
      </c>
      <c r="S73" s="50">
        <f t="shared" si="31"/>
        <v>12.916996910888317</v>
      </c>
      <c r="T73" s="50">
        <f t="shared" si="31"/>
        <v>14.014170392005077</v>
      </c>
      <c r="U73" s="50">
        <f t="shared" si="31"/>
        <v>14.929208651865082</v>
      </c>
      <c r="V73" s="50">
        <f t="shared" si="31"/>
        <v>16.369512494014121</v>
      </c>
      <c r="W73" s="50">
        <f t="shared" si="31"/>
        <v>17.681865339322165</v>
      </c>
      <c r="X73" s="50">
        <f t="shared" si="31"/>
        <v>18.853879272202263</v>
      </c>
      <c r="Y73" s="50">
        <f t="shared" si="31"/>
        <v>19.766030639845116</v>
      </c>
      <c r="Z73" s="50">
        <f t="shared" si="31"/>
        <v>20.54370465846501</v>
      </c>
      <c r="AA73" s="50">
        <f t="shared" si="31"/>
        <v>21.160371488122713</v>
      </c>
      <c r="AB73" s="50">
        <f t="shared" si="31"/>
        <v>21.689266919622447</v>
      </c>
      <c r="AC73" s="50">
        <f t="shared" si="31"/>
        <v>22.030854715261103</v>
      </c>
      <c r="AD73" s="50">
        <f t="shared" si="31"/>
        <v>22.361224392947378</v>
      </c>
      <c r="AE73" s="50">
        <f t="shared" si="31"/>
        <v>22.679442554683632</v>
      </c>
      <c r="AF73" s="50">
        <f t="shared" si="31"/>
        <v>22.660206511140402</v>
      </c>
      <c r="AG73" s="50">
        <f t="shared" si="31"/>
        <v>22.66531382826707</v>
      </c>
      <c r="AH73" s="50">
        <f t="shared" si="31"/>
        <v>22.670619559207218</v>
      </c>
      <c r="AI73" s="50">
        <f t="shared" si="31"/>
        <v>22.676221008470108</v>
      </c>
      <c r="AJ73" s="50">
        <f t="shared" si="31"/>
        <v>22.681966094072898</v>
      </c>
      <c r="AK73" s="50">
        <f t="shared" si="31"/>
        <v>22.68768284603027</v>
      </c>
      <c r="AL73" s="50">
        <f t="shared" si="31"/>
        <v>22.693411048452539</v>
      </c>
      <c r="AM73" s="50">
        <f t="shared" si="31"/>
        <v>22.699326724268392</v>
      </c>
      <c r="AN73" s="50">
        <f t="shared" si="31"/>
        <v>22.705721535371268</v>
      </c>
      <c r="AO73" s="50">
        <f t="shared" si="31"/>
        <v>22.712703247180229</v>
      </c>
      <c r="AP73" s="50">
        <f t="shared" si="31"/>
        <v>22.719982266724962</v>
      </c>
      <c r="AQ73" s="50">
        <f t="shared" si="31"/>
        <v>22.727385575256221</v>
      </c>
      <c r="AR73" s="50">
        <f t="shared" si="31"/>
        <v>22.734999528901291</v>
      </c>
      <c r="AS73" s="50">
        <f t="shared" si="31"/>
        <v>22.74289875086945</v>
      </c>
      <c r="AT73" s="50">
        <f t="shared" si="31"/>
        <v>22.751064363104682</v>
      </c>
      <c r="AU73" s="50">
        <f t="shared" si="31"/>
        <v>22.759424650359385</v>
      </c>
      <c r="AV73" s="50">
        <f t="shared" si="31"/>
        <v>22.767952932527432</v>
      </c>
      <c r="AW73" s="50">
        <f t="shared" si="31"/>
        <v>22.776680748451803</v>
      </c>
      <c r="AX73" s="50">
        <f t="shared" si="31"/>
        <v>22.785638451057917</v>
      </c>
      <c r="AY73" s="50">
        <f t="shared" si="31"/>
        <v>22.79479238780516</v>
      </c>
      <c r="AZ73" s="50">
        <f t="shared" si="31"/>
        <v>22.804075100956226</v>
      </c>
      <c r="BA73" s="50">
        <f t="shared" si="31"/>
        <v>22.813458345889607</v>
      </c>
      <c r="BB73" s="50">
        <f t="shared" si="31"/>
        <v>22.822963200077297</v>
      </c>
      <c r="BC73" s="50">
        <f t="shared" si="31"/>
        <v>22.832614763397515</v>
      </c>
      <c r="BD73" s="50">
        <f t="shared" si="31"/>
        <v>22.842393390227922</v>
      </c>
      <c r="BE73" s="50">
        <f t="shared" si="31"/>
        <v>22.852256512112163</v>
      </c>
      <c r="BF73" s="50">
        <f t="shared" si="31"/>
        <v>22.86219376640355</v>
      </c>
      <c r="BG73" s="50">
        <f t="shared" si="31"/>
        <v>22.872232917108391</v>
      </c>
      <c r="BH73" s="50">
        <f t="shared" si="31"/>
        <v>22.879825082004849</v>
      </c>
      <c r="BI73" s="50">
        <f t="shared" si="31"/>
        <v>22.884909790595032</v>
      </c>
      <c r="BJ73" s="50">
        <f t="shared" si="31"/>
        <v>22.889991367985704</v>
      </c>
      <c r="BK73" s="50">
        <f t="shared" si="31"/>
        <v>22.895069814116077</v>
      </c>
    </row>
    <row r="75" spans="2:63">
      <c r="B75" s="74" t="s">
        <v>605</v>
      </c>
      <c r="C75" s="74" t="s">
        <v>606</v>
      </c>
    </row>
    <row r="76" spans="2:63">
      <c r="B76" s="74"/>
      <c r="C76" s="74"/>
      <c r="D76" t="s">
        <v>625</v>
      </c>
      <c r="O76" s="273">
        <f>O16</f>
        <v>0</v>
      </c>
      <c r="P76" s="273">
        <f t="shared" ref="P76:BK76" si="32">P16</f>
        <v>0</v>
      </c>
      <c r="Q76" s="273">
        <f t="shared" si="32"/>
        <v>100000</v>
      </c>
      <c r="R76" s="273">
        <f t="shared" si="32"/>
        <v>177318.24740186622</v>
      </c>
      <c r="S76" s="273">
        <f t="shared" si="32"/>
        <v>499944.00693579426</v>
      </c>
      <c r="T76" s="273">
        <f t="shared" si="32"/>
        <v>815211</v>
      </c>
      <c r="U76" s="273">
        <f t="shared" si="32"/>
        <v>2461131</v>
      </c>
      <c r="V76" s="273">
        <f t="shared" si="32"/>
        <v>3753053.2971145138</v>
      </c>
      <c r="W76" s="273">
        <f t="shared" si="32"/>
        <v>5102939.3139937678</v>
      </c>
      <c r="X76" s="273">
        <f t="shared" si="32"/>
        <v>6308960.7809650404</v>
      </c>
      <c r="Y76" s="273">
        <f t="shared" si="32"/>
        <v>7267210.3246155856</v>
      </c>
      <c r="Z76" s="273">
        <f t="shared" si="32"/>
        <v>7974710.5180576798</v>
      </c>
      <c r="AA76" s="273">
        <f t="shared" si="32"/>
        <v>8478872.695828693</v>
      </c>
      <c r="AB76" s="273">
        <f t="shared" si="32"/>
        <v>8835583.9937883038</v>
      </c>
      <c r="AC76" s="273">
        <f t="shared" si="32"/>
        <v>9091152.199723728</v>
      </c>
      <c r="AD76" s="273">
        <f t="shared" si="32"/>
        <v>9278934.1824119184</v>
      </c>
      <c r="AE76" s="273">
        <f t="shared" si="32"/>
        <v>9421383.229461519</v>
      </c>
      <c r="AF76" s="273">
        <f t="shared" si="32"/>
        <v>9469817.6778845061</v>
      </c>
      <c r="AG76" s="273">
        <f t="shared" si="32"/>
        <v>9516248.9174048677</v>
      </c>
      <c r="AH76" s="273">
        <f t="shared" si="32"/>
        <v>9560550.5238929354</v>
      </c>
      <c r="AI76" s="273">
        <f t="shared" si="32"/>
        <v>9602636.5999834687</v>
      </c>
      <c r="AJ76" s="273">
        <f t="shared" si="32"/>
        <v>9642426.2132435217</v>
      </c>
      <c r="AK76" s="273">
        <f t="shared" si="32"/>
        <v>9679828.0169919226</v>
      </c>
      <c r="AL76" s="273">
        <f t="shared" si="32"/>
        <v>9714746.3858253546</v>
      </c>
      <c r="AM76" s="273">
        <f t="shared" si="32"/>
        <v>9747084.8063038327</v>
      </c>
      <c r="AN76" s="273">
        <f t="shared" si="32"/>
        <v>9776761.457957739</v>
      </c>
      <c r="AO76" s="273">
        <f t="shared" si="32"/>
        <v>9803740.9000508524</v>
      </c>
      <c r="AP76" s="273">
        <f t="shared" si="32"/>
        <v>9828031.2863744218</v>
      </c>
      <c r="AQ76" s="273">
        <f t="shared" si="32"/>
        <v>9849637.3800342269</v>
      </c>
      <c r="AR76" s="273">
        <f t="shared" si="32"/>
        <v>9868527.453901941</v>
      </c>
      <c r="AS76" s="273">
        <f t="shared" si="32"/>
        <v>9884661.9096151125</v>
      </c>
      <c r="AT76" s="273">
        <f t="shared" si="32"/>
        <v>9898058.3868112434</v>
      </c>
      <c r="AU76" s="273">
        <f t="shared" si="32"/>
        <v>9908795.4767356943</v>
      </c>
      <c r="AV76" s="273">
        <f t="shared" si="32"/>
        <v>9916948.1781218369</v>
      </c>
      <c r="AW76" s="273">
        <f t="shared" si="32"/>
        <v>9922547.0878695063</v>
      </c>
      <c r="AX76" s="273">
        <f t="shared" si="32"/>
        <v>9925598.7855231296</v>
      </c>
      <c r="AY76" s="273">
        <f t="shared" si="32"/>
        <v>9926139.8016821127</v>
      </c>
      <c r="AZ76" s="273">
        <f t="shared" si="32"/>
        <v>9924245.7001940757</v>
      </c>
      <c r="BA76" s="273">
        <f t="shared" si="32"/>
        <v>9919990.2688332926</v>
      </c>
      <c r="BB76" s="273">
        <f t="shared" si="32"/>
        <v>9913418.8378352746</v>
      </c>
      <c r="BC76" s="273">
        <f t="shared" si="32"/>
        <v>9904554.6172493696</v>
      </c>
      <c r="BD76" s="273">
        <f t="shared" si="32"/>
        <v>9893425.8627878297</v>
      </c>
      <c r="BE76" s="273">
        <f t="shared" si="32"/>
        <v>9880074.6754619051</v>
      </c>
      <c r="BF76" s="273">
        <f t="shared" si="32"/>
        <v>9864542.470072696</v>
      </c>
      <c r="BG76" s="273">
        <f t="shared" si="32"/>
        <v>9846860.2875383701</v>
      </c>
      <c r="BH76" s="273">
        <f t="shared" si="32"/>
        <v>9837484.800021952</v>
      </c>
      <c r="BI76" s="273">
        <f t="shared" si="32"/>
        <v>9828118.2391850632</v>
      </c>
      <c r="BJ76" s="273">
        <f t="shared" si="32"/>
        <v>9818760.5965283494</v>
      </c>
      <c r="BK76" s="273">
        <f t="shared" si="32"/>
        <v>9809411.8635605481</v>
      </c>
    </row>
    <row r="77" spans="2:63">
      <c r="B77" s="74"/>
      <c r="C77" s="74"/>
    </row>
    <row r="78" spans="2:63">
      <c r="C78" s="46">
        <v>15</v>
      </c>
      <c r="D78" s="51" t="str">
        <f>INDEX(Mobile.Retail.Services,C78)</f>
        <v xml:space="preserve">Datos GPRS </v>
      </c>
      <c r="H78" s="51" t="str">
        <f>INDEX(Mobile.Retail.Services.Units,C78)</f>
        <v>megabytes</v>
      </c>
      <c r="Q78" s="145">
        <f>Q44/AVERAGE(P$76:Q$76)/12</f>
        <v>0</v>
      </c>
      <c r="R78" s="145">
        <f t="shared" ref="R78:BK82" si="33">R44/AVERAGE(Q$76:R$76)/12</f>
        <v>9.7208333333333421</v>
      </c>
      <c r="S78" s="145">
        <f t="shared" si="33"/>
        <v>8.8866666666666756</v>
      </c>
      <c r="T78" s="145">
        <f t="shared" si="33"/>
        <v>7.5000000000000062</v>
      </c>
      <c r="U78" s="145">
        <f t="shared" si="33"/>
        <v>5.6264066016504168</v>
      </c>
      <c r="V78" s="145">
        <f t="shared" si="33"/>
        <v>2.8694673668417132</v>
      </c>
      <c r="W78" s="145">
        <f t="shared" si="33"/>
        <v>2.3414853713428383</v>
      </c>
      <c r="X78" s="145">
        <f t="shared" si="33"/>
        <v>1.7912363090772712</v>
      </c>
      <c r="Y78" s="145">
        <f t="shared" si="33"/>
        <v>1.5225508627156803</v>
      </c>
      <c r="Z78" s="145">
        <f t="shared" si="33"/>
        <v>1.5530018799699941</v>
      </c>
      <c r="AA78" s="145">
        <f t="shared" si="33"/>
        <v>1.584061917569394</v>
      </c>
      <c r="AB78" s="145">
        <f t="shared" si="33"/>
        <v>1.615743155920782</v>
      </c>
      <c r="AC78" s="145">
        <f t="shared" si="33"/>
        <v>1.6480580190391976</v>
      </c>
      <c r="AD78" s="145">
        <f t="shared" si="33"/>
        <v>1.6810191794199814</v>
      </c>
      <c r="AE78" s="145">
        <f t="shared" si="33"/>
        <v>1.7146395630083811</v>
      </c>
      <c r="AF78" s="145">
        <f t="shared" si="33"/>
        <v>1.7146395630083813</v>
      </c>
      <c r="AG78" s="145">
        <f t="shared" si="33"/>
        <v>1.7146395630083806</v>
      </c>
      <c r="AH78" s="145">
        <f t="shared" si="33"/>
        <v>1.7146395630083811</v>
      </c>
      <c r="AI78" s="145">
        <f t="shared" si="33"/>
        <v>1.7146395630083806</v>
      </c>
      <c r="AJ78" s="145">
        <f t="shared" si="33"/>
        <v>1.7146395630083806</v>
      </c>
      <c r="AK78" s="145">
        <f t="shared" si="33"/>
        <v>1.7146395630083806</v>
      </c>
      <c r="AL78" s="145">
        <f t="shared" si="33"/>
        <v>1.7146395630083806</v>
      </c>
      <c r="AM78" s="145">
        <f t="shared" si="33"/>
        <v>1.7146395630083806</v>
      </c>
      <c r="AN78" s="145">
        <f t="shared" si="33"/>
        <v>1.7146395630083811</v>
      </c>
      <c r="AO78" s="145">
        <f t="shared" si="33"/>
        <v>1.7146395630083806</v>
      </c>
      <c r="AP78" s="145">
        <f t="shared" si="33"/>
        <v>1.7146395630083811</v>
      </c>
      <c r="AQ78" s="145">
        <f t="shared" si="33"/>
        <v>1.7146395630083806</v>
      </c>
      <c r="AR78" s="145">
        <f t="shared" si="33"/>
        <v>1.7146395630083806</v>
      </c>
      <c r="AS78" s="145">
        <f t="shared" si="33"/>
        <v>1.7146395630083811</v>
      </c>
      <c r="AT78" s="145">
        <f t="shared" si="33"/>
        <v>1.7146395630083813</v>
      </c>
      <c r="AU78" s="145">
        <f t="shared" si="33"/>
        <v>1.7146395630083806</v>
      </c>
      <c r="AV78" s="145">
        <f t="shared" si="33"/>
        <v>1.7146395630083811</v>
      </c>
      <c r="AW78" s="145">
        <f t="shared" si="33"/>
        <v>1.7146395630083811</v>
      </c>
      <c r="AX78" s="145">
        <f t="shared" si="33"/>
        <v>1.7146395630083806</v>
      </c>
      <c r="AY78" s="145">
        <f t="shared" si="33"/>
        <v>1.7146395630083806</v>
      </c>
      <c r="AZ78" s="145">
        <f t="shared" si="33"/>
        <v>1.7146395630083811</v>
      </c>
      <c r="BA78" s="145">
        <f t="shared" si="33"/>
        <v>1.7146395630083806</v>
      </c>
      <c r="BB78" s="145">
        <f t="shared" si="33"/>
        <v>1.7146395630083806</v>
      </c>
      <c r="BC78" s="145">
        <f t="shared" si="33"/>
        <v>1.7146395630083811</v>
      </c>
      <c r="BD78" s="145">
        <f t="shared" si="33"/>
        <v>1.7146395630083813</v>
      </c>
      <c r="BE78" s="145">
        <f t="shared" si="33"/>
        <v>1.7146395630083806</v>
      </c>
      <c r="BF78" s="145">
        <f t="shared" si="33"/>
        <v>1.7146395630083811</v>
      </c>
      <c r="BG78" s="145">
        <f t="shared" si="33"/>
        <v>1.7146395630083811</v>
      </c>
      <c r="BH78" s="145">
        <f t="shared" si="33"/>
        <v>1.7146395630083811</v>
      </c>
      <c r="BI78" s="145">
        <f t="shared" si="33"/>
        <v>1.7146395630083811</v>
      </c>
      <c r="BJ78" s="145">
        <f t="shared" si="33"/>
        <v>1.7146395630083811</v>
      </c>
      <c r="BK78" s="145">
        <f t="shared" si="33"/>
        <v>1.7146395630083811</v>
      </c>
    </row>
    <row r="79" spans="2:63">
      <c r="C79" s="46">
        <v>16</v>
      </c>
      <c r="D79" s="51" t="str">
        <f>INDEX(Mobile.Retail.Services,C79)</f>
        <v>Datos EDGE</v>
      </c>
      <c r="H79" s="51" t="str">
        <f>INDEX(Mobile.Retail.Services.Units,C79)</f>
        <v>megabytes</v>
      </c>
      <c r="Q79" s="145">
        <f t="shared" ref="Q79:AF82" si="34">Q45/AVERAGE(P$76:Q$76)/12</f>
        <v>0</v>
      </c>
      <c r="R79" s="145">
        <f t="shared" si="34"/>
        <v>58.324999999999989</v>
      </c>
      <c r="S79" s="145">
        <f t="shared" si="34"/>
        <v>57.763333333333328</v>
      </c>
      <c r="T79" s="145">
        <f t="shared" si="34"/>
        <v>42.500000000000007</v>
      </c>
      <c r="U79" s="145">
        <f t="shared" si="34"/>
        <v>22.50562640660165</v>
      </c>
      <c r="V79" s="145">
        <f t="shared" si="34"/>
        <v>11.477869467366844</v>
      </c>
      <c r="W79" s="145">
        <f t="shared" si="34"/>
        <v>9.3659414853713443</v>
      </c>
      <c r="X79" s="145">
        <f t="shared" si="34"/>
        <v>4.1795513878469626</v>
      </c>
      <c r="Y79" s="145">
        <f t="shared" si="34"/>
        <v>3.0451017254313584</v>
      </c>
      <c r="Z79" s="145">
        <f t="shared" si="34"/>
        <v>3.1060037599399855</v>
      </c>
      <c r="AA79" s="145">
        <f t="shared" si="34"/>
        <v>3.1681238351387857</v>
      </c>
      <c r="AB79" s="145">
        <f t="shared" si="34"/>
        <v>3.2314863118415609</v>
      </c>
      <c r="AC79" s="145">
        <f t="shared" si="34"/>
        <v>3.296116038078392</v>
      </c>
      <c r="AD79" s="145">
        <f t="shared" si="34"/>
        <v>3.3620383588399592</v>
      </c>
      <c r="AE79" s="145">
        <f t="shared" si="34"/>
        <v>3.4292791260167585</v>
      </c>
      <c r="AF79" s="145">
        <f t="shared" si="34"/>
        <v>3.429279126016759</v>
      </c>
      <c r="AG79" s="145">
        <f t="shared" si="33"/>
        <v>3.429279126016759</v>
      </c>
      <c r="AH79" s="145">
        <f t="shared" si="33"/>
        <v>3.429279126016759</v>
      </c>
      <c r="AI79" s="145">
        <f t="shared" si="33"/>
        <v>3.429279126016759</v>
      </c>
      <c r="AJ79" s="145">
        <f t="shared" si="33"/>
        <v>3.4292791260167585</v>
      </c>
      <c r="AK79" s="145">
        <f t="shared" si="33"/>
        <v>3.429279126016759</v>
      </c>
      <c r="AL79" s="145">
        <f t="shared" si="33"/>
        <v>3.429279126016759</v>
      </c>
      <c r="AM79" s="145">
        <f t="shared" si="33"/>
        <v>3.4292791260167585</v>
      </c>
      <c r="AN79" s="145">
        <f t="shared" si="33"/>
        <v>3.429279126016759</v>
      </c>
      <c r="AO79" s="145">
        <f t="shared" si="33"/>
        <v>3.429279126016759</v>
      </c>
      <c r="AP79" s="145">
        <f t="shared" si="33"/>
        <v>3.429279126016759</v>
      </c>
      <c r="AQ79" s="145">
        <f t="shared" si="33"/>
        <v>3.429279126016759</v>
      </c>
      <c r="AR79" s="145">
        <f t="shared" si="33"/>
        <v>3.429279126016759</v>
      </c>
      <c r="AS79" s="145">
        <f t="shared" si="33"/>
        <v>3.429279126016759</v>
      </c>
      <c r="AT79" s="145">
        <f t="shared" si="33"/>
        <v>3.4292791260167594</v>
      </c>
      <c r="AU79" s="145">
        <f t="shared" si="33"/>
        <v>3.4292791260167585</v>
      </c>
      <c r="AV79" s="145">
        <f t="shared" si="33"/>
        <v>3.429279126016759</v>
      </c>
      <c r="AW79" s="145">
        <f t="shared" si="33"/>
        <v>3.429279126016759</v>
      </c>
      <c r="AX79" s="145">
        <f t="shared" si="33"/>
        <v>3.4292791260167585</v>
      </c>
      <c r="AY79" s="145">
        <f t="shared" si="33"/>
        <v>3.4292791260167585</v>
      </c>
      <c r="AZ79" s="145">
        <f t="shared" si="33"/>
        <v>3.429279126016759</v>
      </c>
      <c r="BA79" s="145">
        <f t="shared" si="33"/>
        <v>3.4292791260167585</v>
      </c>
      <c r="BB79" s="145">
        <f t="shared" si="33"/>
        <v>3.4292791260167585</v>
      </c>
      <c r="BC79" s="145">
        <f t="shared" si="33"/>
        <v>3.429279126016759</v>
      </c>
      <c r="BD79" s="145">
        <f t="shared" si="33"/>
        <v>3.429279126016759</v>
      </c>
      <c r="BE79" s="145">
        <f t="shared" si="33"/>
        <v>3.4292791260167585</v>
      </c>
      <c r="BF79" s="145">
        <f t="shared" si="33"/>
        <v>3.429279126016759</v>
      </c>
      <c r="BG79" s="145">
        <f t="shared" si="33"/>
        <v>3.429279126016759</v>
      </c>
      <c r="BH79" s="145">
        <f t="shared" si="33"/>
        <v>3.429279126016759</v>
      </c>
      <c r="BI79" s="145">
        <f t="shared" si="33"/>
        <v>3.429279126016759</v>
      </c>
      <c r="BJ79" s="145">
        <f t="shared" si="33"/>
        <v>3.429279126016759</v>
      </c>
      <c r="BK79" s="145">
        <f t="shared" si="33"/>
        <v>3.429279126016759</v>
      </c>
    </row>
    <row r="80" spans="2:63">
      <c r="C80" s="46">
        <v>17</v>
      </c>
      <c r="D80" s="51" t="str">
        <f>INDEX(Mobile.Retail.Services,C80)</f>
        <v>Datos Release 99</v>
      </c>
      <c r="H80" s="51" t="str">
        <f>INDEX(Mobile.Retail.Services.Units,C80)</f>
        <v>megabytes</v>
      </c>
      <c r="Q80" s="145">
        <f t="shared" si="34"/>
        <v>0</v>
      </c>
      <c r="R80" s="145">
        <f t="shared" si="33"/>
        <v>126.37083333333334</v>
      </c>
      <c r="S80" s="145">
        <f t="shared" si="33"/>
        <v>133.29999999999998</v>
      </c>
      <c r="T80" s="145">
        <f t="shared" si="33"/>
        <v>87.5</v>
      </c>
      <c r="U80" s="145">
        <f t="shared" si="33"/>
        <v>70.330082520630157</v>
      </c>
      <c r="V80" s="145">
        <f t="shared" si="33"/>
        <v>43.042010502625658</v>
      </c>
      <c r="W80" s="145">
        <f t="shared" si="33"/>
        <v>17.561140285071271</v>
      </c>
      <c r="X80" s="145">
        <f t="shared" si="33"/>
        <v>5.9707876969242326</v>
      </c>
      <c r="Y80" s="145">
        <f t="shared" si="33"/>
        <v>3.0451017254313584</v>
      </c>
      <c r="Z80" s="145">
        <f t="shared" si="33"/>
        <v>3.1060037599399855</v>
      </c>
      <c r="AA80" s="145">
        <f t="shared" si="33"/>
        <v>3.1681238351387857</v>
      </c>
      <c r="AB80" s="145">
        <f t="shared" si="33"/>
        <v>3.2314863118415609</v>
      </c>
      <c r="AC80" s="145">
        <f t="shared" si="33"/>
        <v>3.296116038078392</v>
      </c>
      <c r="AD80" s="145">
        <f t="shared" si="33"/>
        <v>3.3620383588399592</v>
      </c>
      <c r="AE80" s="145">
        <f t="shared" si="33"/>
        <v>3.4292791260167585</v>
      </c>
      <c r="AF80" s="145">
        <f t="shared" si="33"/>
        <v>3.429279126016759</v>
      </c>
      <c r="AG80" s="145">
        <f t="shared" si="33"/>
        <v>3.429279126016759</v>
      </c>
      <c r="AH80" s="145">
        <f t="shared" si="33"/>
        <v>3.429279126016759</v>
      </c>
      <c r="AI80" s="145">
        <f t="shared" si="33"/>
        <v>3.429279126016759</v>
      </c>
      <c r="AJ80" s="145">
        <f t="shared" si="33"/>
        <v>3.4292791260167585</v>
      </c>
      <c r="AK80" s="145">
        <f t="shared" si="33"/>
        <v>3.429279126016759</v>
      </c>
      <c r="AL80" s="145">
        <f t="shared" si="33"/>
        <v>3.429279126016759</v>
      </c>
      <c r="AM80" s="145">
        <f t="shared" si="33"/>
        <v>3.4292791260167585</v>
      </c>
      <c r="AN80" s="145">
        <f t="shared" si="33"/>
        <v>3.429279126016759</v>
      </c>
      <c r="AO80" s="145">
        <f t="shared" si="33"/>
        <v>3.429279126016759</v>
      </c>
      <c r="AP80" s="145">
        <f t="shared" si="33"/>
        <v>3.429279126016759</v>
      </c>
      <c r="AQ80" s="145">
        <f t="shared" si="33"/>
        <v>3.429279126016759</v>
      </c>
      <c r="AR80" s="145">
        <f t="shared" si="33"/>
        <v>3.429279126016759</v>
      </c>
      <c r="AS80" s="145">
        <f t="shared" si="33"/>
        <v>3.429279126016759</v>
      </c>
      <c r="AT80" s="145">
        <f t="shared" si="33"/>
        <v>3.4292791260167594</v>
      </c>
      <c r="AU80" s="145">
        <f t="shared" si="33"/>
        <v>3.4292791260167585</v>
      </c>
      <c r="AV80" s="145">
        <f t="shared" si="33"/>
        <v>3.429279126016759</v>
      </c>
      <c r="AW80" s="145">
        <f t="shared" si="33"/>
        <v>3.429279126016759</v>
      </c>
      <c r="AX80" s="145">
        <f t="shared" si="33"/>
        <v>3.4292791260167585</v>
      </c>
      <c r="AY80" s="145">
        <f t="shared" si="33"/>
        <v>3.4292791260167585</v>
      </c>
      <c r="AZ80" s="145">
        <f t="shared" si="33"/>
        <v>3.429279126016759</v>
      </c>
      <c r="BA80" s="145">
        <f t="shared" si="33"/>
        <v>3.4292791260167585</v>
      </c>
      <c r="BB80" s="145">
        <f t="shared" si="33"/>
        <v>3.4292791260167585</v>
      </c>
      <c r="BC80" s="145">
        <f t="shared" si="33"/>
        <v>3.429279126016759</v>
      </c>
      <c r="BD80" s="145">
        <f t="shared" si="33"/>
        <v>3.429279126016759</v>
      </c>
      <c r="BE80" s="145">
        <f t="shared" si="33"/>
        <v>3.4292791260167585</v>
      </c>
      <c r="BF80" s="145">
        <f t="shared" si="33"/>
        <v>3.429279126016759</v>
      </c>
      <c r="BG80" s="145">
        <f t="shared" si="33"/>
        <v>3.429279126016759</v>
      </c>
      <c r="BH80" s="145">
        <f t="shared" si="33"/>
        <v>3.429279126016759</v>
      </c>
      <c r="BI80" s="145">
        <f t="shared" si="33"/>
        <v>3.429279126016759</v>
      </c>
      <c r="BJ80" s="145">
        <f t="shared" si="33"/>
        <v>3.429279126016759</v>
      </c>
      <c r="BK80" s="145">
        <f t="shared" si="33"/>
        <v>3.429279126016759</v>
      </c>
    </row>
    <row r="81" spans="1:68">
      <c r="C81" s="46">
        <v>18</v>
      </c>
      <c r="D81" s="51" t="str">
        <f>INDEX(Mobile.Retail.Services,C81)</f>
        <v>Datos - HSDPA</v>
      </c>
      <c r="H81" s="51" t="str">
        <f>INDEX(Mobile.Retail.Services.Units,C81)</f>
        <v>megabytes</v>
      </c>
      <c r="Q81" s="145">
        <f t="shared" si="34"/>
        <v>0</v>
      </c>
      <c r="R81" s="145">
        <f t="shared" si="33"/>
        <v>0</v>
      </c>
      <c r="S81" s="145">
        <f t="shared" si="33"/>
        <v>20.308082248717337</v>
      </c>
      <c r="T81" s="145">
        <f t="shared" si="33"/>
        <v>99.757354075174064</v>
      </c>
      <c r="U81" s="145">
        <f t="shared" si="33"/>
        <v>158.3341383248812</v>
      </c>
      <c r="V81" s="145">
        <f t="shared" si="33"/>
        <v>195.12378094523635</v>
      </c>
      <c r="W81" s="145">
        <f t="shared" si="33"/>
        <v>220.71627101215472</v>
      </c>
      <c r="X81" s="145">
        <f t="shared" si="33"/>
        <v>237.49619894903262</v>
      </c>
      <c r="Y81" s="145">
        <f t="shared" si="33"/>
        <v>243.94491087796123</v>
      </c>
      <c r="Z81" s="145">
        <f t="shared" si="33"/>
        <v>247.20233837699678</v>
      </c>
      <c r="AA81" s="145">
        <f t="shared" si="33"/>
        <v>250.88618404149955</v>
      </c>
      <c r="AB81" s="145">
        <f t="shared" si="33"/>
        <v>254.92448404112858</v>
      </c>
      <c r="AC81" s="145">
        <f t="shared" si="33"/>
        <v>259.2617692245218</v>
      </c>
      <c r="AD81" s="145">
        <f t="shared" si="33"/>
        <v>263.85539926187977</v>
      </c>
      <c r="AE81" s="145">
        <f t="shared" si="33"/>
        <v>268.67271373835894</v>
      </c>
      <c r="AF81" s="145">
        <f t="shared" si="33"/>
        <v>268.67271373835899</v>
      </c>
      <c r="AG81" s="145">
        <f t="shared" si="33"/>
        <v>268.67271373835894</v>
      </c>
      <c r="AH81" s="145">
        <f t="shared" si="33"/>
        <v>268.67271373835899</v>
      </c>
      <c r="AI81" s="145">
        <f t="shared" si="33"/>
        <v>268.67271373835894</v>
      </c>
      <c r="AJ81" s="145">
        <f t="shared" si="33"/>
        <v>268.67271373835894</v>
      </c>
      <c r="AK81" s="145">
        <f t="shared" si="33"/>
        <v>268.67271373835894</v>
      </c>
      <c r="AL81" s="145">
        <f t="shared" si="33"/>
        <v>268.67271373835894</v>
      </c>
      <c r="AM81" s="145">
        <f t="shared" si="33"/>
        <v>268.67271373835894</v>
      </c>
      <c r="AN81" s="145">
        <f t="shared" si="33"/>
        <v>268.67271373835899</v>
      </c>
      <c r="AO81" s="145">
        <f t="shared" si="33"/>
        <v>268.67271373835894</v>
      </c>
      <c r="AP81" s="145">
        <f t="shared" si="33"/>
        <v>268.67271373835894</v>
      </c>
      <c r="AQ81" s="145">
        <f t="shared" si="33"/>
        <v>268.67271373835894</v>
      </c>
      <c r="AR81" s="145">
        <f t="shared" si="33"/>
        <v>268.67271373835894</v>
      </c>
      <c r="AS81" s="145">
        <f t="shared" si="33"/>
        <v>268.67271373835899</v>
      </c>
      <c r="AT81" s="145">
        <f t="shared" si="33"/>
        <v>268.67271373835899</v>
      </c>
      <c r="AU81" s="145">
        <f t="shared" si="33"/>
        <v>268.67271373835894</v>
      </c>
      <c r="AV81" s="145">
        <f t="shared" si="33"/>
        <v>268.67271373835894</v>
      </c>
      <c r="AW81" s="145">
        <f t="shared" si="33"/>
        <v>268.67271373835899</v>
      </c>
      <c r="AX81" s="145">
        <f t="shared" si="33"/>
        <v>268.67271373835894</v>
      </c>
      <c r="AY81" s="145">
        <f t="shared" si="33"/>
        <v>268.67271373835894</v>
      </c>
      <c r="AZ81" s="145">
        <f t="shared" si="33"/>
        <v>268.67271373835894</v>
      </c>
      <c r="BA81" s="145">
        <f t="shared" si="33"/>
        <v>268.67271373835894</v>
      </c>
      <c r="BB81" s="145">
        <f t="shared" si="33"/>
        <v>268.67271373835894</v>
      </c>
      <c r="BC81" s="145">
        <f t="shared" si="33"/>
        <v>268.67271373835894</v>
      </c>
      <c r="BD81" s="145">
        <f t="shared" si="33"/>
        <v>268.67271373835899</v>
      </c>
      <c r="BE81" s="145">
        <f t="shared" si="33"/>
        <v>268.67271373835894</v>
      </c>
      <c r="BF81" s="145">
        <f t="shared" si="33"/>
        <v>268.67271373835894</v>
      </c>
      <c r="BG81" s="145">
        <f t="shared" si="33"/>
        <v>268.67271373835894</v>
      </c>
      <c r="BH81" s="145">
        <f t="shared" si="33"/>
        <v>268.67271373835894</v>
      </c>
      <c r="BI81" s="145">
        <f t="shared" si="33"/>
        <v>268.67271373835894</v>
      </c>
      <c r="BJ81" s="145">
        <f t="shared" si="33"/>
        <v>268.67271373835899</v>
      </c>
      <c r="BK81" s="145">
        <f t="shared" si="33"/>
        <v>268.67271373835894</v>
      </c>
    </row>
    <row r="82" spans="1:68">
      <c r="C82" s="46">
        <v>19</v>
      </c>
      <c r="D82" s="51" t="str">
        <f>INDEX(Mobile.Retail.Services,C82)</f>
        <v>Datos - HSUPA</v>
      </c>
      <c r="H82" s="51" t="str">
        <f>INDEX(Mobile.Retail.Services.Units,C82)</f>
        <v>megabytes</v>
      </c>
      <c r="Q82" s="145">
        <f t="shared" si="34"/>
        <v>0</v>
      </c>
      <c r="R82" s="145">
        <f t="shared" si="33"/>
        <v>0</v>
      </c>
      <c r="S82" s="145">
        <f t="shared" si="33"/>
        <v>1.9085844179493323</v>
      </c>
      <c r="T82" s="145">
        <f t="shared" si="33"/>
        <v>12.742645924825931</v>
      </c>
      <c r="U82" s="145">
        <f t="shared" si="33"/>
        <v>24.524076228757206</v>
      </c>
      <c r="V82" s="145">
        <f t="shared" si="33"/>
        <v>34.433608402100539</v>
      </c>
      <c r="W82" s="145">
        <f t="shared" si="33"/>
        <v>42.700833263914348</v>
      </c>
      <c r="X82" s="145">
        <f t="shared" si="33"/>
        <v>49.101610503330505</v>
      </c>
      <c r="Y82" s="145">
        <f t="shared" si="33"/>
        <v>52.952507351596118</v>
      </c>
      <c r="Z82" s="145">
        <f t="shared" si="33"/>
        <v>55.633028217151768</v>
      </c>
      <c r="AA82" s="145">
        <f t="shared" si="33"/>
        <v>58.005889884532003</v>
      </c>
      <c r="AB82" s="145">
        <f t="shared" si="33"/>
        <v>60.145431363423626</v>
      </c>
      <c r="AC82" s="145">
        <f t="shared" si="33"/>
        <v>62.109544488121429</v>
      </c>
      <c r="AD82" s="145">
        <f t="shared" si="33"/>
        <v>63.94334072501627</v>
      </c>
      <c r="AE82" s="145">
        <f t="shared" si="33"/>
        <v>65.682001048274998</v>
      </c>
      <c r="AF82" s="145">
        <f t="shared" si="33"/>
        <v>65.682001048275012</v>
      </c>
      <c r="AG82" s="145">
        <f t="shared" si="33"/>
        <v>65.682001048274998</v>
      </c>
      <c r="AH82" s="145">
        <f t="shared" si="33"/>
        <v>65.682001048275012</v>
      </c>
      <c r="AI82" s="145">
        <f t="shared" si="33"/>
        <v>65.682001048274984</v>
      </c>
      <c r="AJ82" s="145">
        <f t="shared" si="33"/>
        <v>65.682001048274984</v>
      </c>
      <c r="AK82" s="145">
        <f t="shared" si="33"/>
        <v>65.682001048274998</v>
      </c>
      <c r="AL82" s="145">
        <f t="shared" si="33"/>
        <v>65.682001048274998</v>
      </c>
      <c r="AM82" s="145">
        <f t="shared" si="33"/>
        <v>65.682001048274984</v>
      </c>
      <c r="AN82" s="145">
        <f t="shared" si="33"/>
        <v>65.682001048274998</v>
      </c>
      <c r="AO82" s="145">
        <f t="shared" si="33"/>
        <v>65.682001048274984</v>
      </c>
      <c r="AP82" s="145">
        <f t="shared" si="33"/>
        <v>65.682001048274998</v>
      </c>
      <c r="AQ82" s="145">
        <f t="shared" si="33"/>
        <v>65.682001048274998</v>
      </c>
      <c r="AR82" s="145">
        <f t="shared" si="33"/>
        <v>65.682001048274998</v>
      </c>
      <c r="AS82" s="145">
        <f t="shared" si="33"/>
        <v>65.682001048274998</v>
      </c>
      <c r="AT82" s="145">
        <f t="shared" si="33"/>
        <v>65.682001048274998</v>
      </c>
      <c r="AU82" s="145">
        <f t="shared" si="33"/>
        <v>65.682001048274998</v>
      </c>
      <c r="AV82" s="145">
        <f t="shared" si="33"/>
        <v>65.682001048274998</v>
      </c>
      <c r="AW82" s="145">
        <f t="shared" si="33"/>
        <v>65.682001048275012</v>
      </c>
      <c r="AX82" s="145">
        <f t="shared" si="33"/>
        <v>65.682001048274998</v>
      </c>
      <c r="AY82" s="145">
        <f t="shared" si="33"/>
        <v>65.682001048274998</v>
      </c>
      <c r="AZ82" s="145">
        <f t="shared" si="33"/>
        <v>65.682001048275012</v>
      </c>
      <c r="BA82" s="145">
        <f t="shared" si="33"/>
        <v>65.682001048274998</v>
      </c>
      <c r="BB82" s="145">
        <f t="shared" si="33"/>
        <v>65.682001048274998</v>
      </c>
      <c r="BC82" s="145">
        <f t="shared" si="33"/>
        <v>65.682001048274998</v>
      </c>
      <c r="BD82" s="145">
        <f t="shared" si="33"/>
        <v>65.682001048275012</v>
      </c>
      <c r="BE82" s="145">
        <f t="shared" si="33"/>
        <v>65.682001048274984</v>
      </c>
      <c r="BF82" s="145">
        <f t="shared" si="33"/>
        <v>65.682001048274998</v>
      </c>
      <c r="BG82" s="145">
        <f t="shared" si="33"/>
        <v>65.682001048274998</v>
      </c>
      <c r="BH82" s="145">
        <f t="shared" si="33"/>
        <v>65.682001048274998</v>
      </c>
      <c r="BI82" s="145">
        <f t="shared" si="33"/>
        <v>65.682001048274998</v>
      </c>
      <c r="BJ82" s="145">
        <f t="shared" si="33"/>
        <v>65.682001048274998</v>
      </c>
      <c r="BK82" s="145">
        <f t="shared" si="33"/>
        <v>65.682001048274998</v>
      </c>
    </row>
    <row r="83" spans="1:68">
      <c r="D83" t="s">
        <v>77</v>
      </c>
      <c r="Q83" s="145">
        <f>SUM(Q78:Q82)</f>
        <v>0</v>
      </c>
      <c r="R83" s="145">
        <f t="shared" ref="R83:BK83" si="35">SUM(R78:R82)</f>
        <v>194.41666666666669</v>
      </c>
      <c r="S83" s="145">
        <f t="shared" si="35"/>
        <v>222.16666666666666</v>
      </c>
      <c r="T83" s="145">
        <f t="shared" si="35"/>
        <v>250</v>
      </c>
      <c r="U83" s="145">
        <f t="shared" si="35"/>
        <v>281.32033008252063</v>
      </c>
      <c r="V83" s="145">
        <f t="shared" si="35"/>
        <v>286.94673668417113</v>
      </c>
      <c r="W83" s="145">
        <f t="shared" si="35"/>
        <v>292.68567141785456</v>
      </c>
      <c r="X83" s="145">
        <f t="shared" si="35"/>
        <v>298.53938484621159</v>
      </c>
      <c r="Y83" s="145">
        <f t="shared" si="35"/>
        <v>304.51017254313575</v>
      </c>
      <c r="Z83" s="145">
        <f t="shared" si="35"/>
        <v>310.60037599399851</v>
      </c>
      <c r="AA83" s="145">
        <f t="shared" si="35"/>
        <v>316.8123835138785</v>
      </c>
      <c r="AB83" s="145">
        <f t="shared" si="35"/>
        <v>323.1486311841561</v>
      </c>
      <c r="AC83" s="145">
        <f t="shared" si="35"/>
        <v>329.61160380783917</v>
      </c>
      <c r="AD83" s="145">
        <f t="shared" si="35"/>
        <v>336.20383588399591</v>
      </c>
      <c r="AE83" s="145">
        <f t="shared" si="35"/>
        <v>342.92791260167587</v>
      </c>
      <c r="AF83" s="145">
        <f t="shared" si="35"/>
        <v>342.92791260167593</v>
      </c>
      <c r="AG83" s="145">
        <f t="shared" si="35"/>
        <v>342.92791260167587</v>
      </c>
      <c r="AH83" s="145">
        <f t="shared" si="35"/>
        <v>342.92791260167593</v>
      </c>
      <c r="AI83" s="145">
        <f t="shared" si="35"/>
        <v>342.92791260167581</v>
      </c>
      <c r="AJ83" s="145">
        <f t="shared" si="35"/>
        <v>342.92791260167581</v>
      </c>
      <c r="AK83" s="145">
        <f t="shared" si="35"/>
        <v>342.92791260167587</v>
      </c>
      <c r="AL83" s="145">
        <f t="shared" si="35"/>
        <v>342.92791260167587</v>
      </c>
      <c r="AM83" s="145">
        <f t="shared" si="35"/>
        <v>342.92791260167581</v>
      </c>
      <c r="AN83" s="145">
        <f t="shared" si="35"/>
        <v>342.92791260167587</v>
      </c>
      <c r="AO83" s="145">
        <f t="shared" si="35"/>
        <v>342.92791260167581</v>
      </c>
      <c r="AP83" s="145">
        <f t="shared" si="35"/>
        <v>342.92791260167587</v>
      </c>
      <c r="AQ83" s="145">
        <f t="shared" si="35"/>
        <v>342.92791260167587</v>
      </c>
      <c r="AR83" s="145">
        <f t="shared" si="35"/>
        <v>342.92791260167587</v>
      </c>
      <c r="AS83" s="145">
        <f t="shared" si="35"/>
        <v>342.92791260167587</v>
      </c>
      <c r="AT83" s="145">
        <f t="shared" si="35"/>
        <v>342.92791260167587</v>
      </c>
      <c r="AU83" s="145">
        <f t="shared" si="35"/>
        <v>342.92791260167587</v>
      </c>
      <c r="AV83" s="145">
        <f t="shared" si="35"/>
        <v>342.92791260167587</v>
      </c>
      <c r="AW83" s="145">
        <f t="shared" si="35"/>
        <v>342.92791260167593</v>
      </c>
      <c r="AX83" s="145">
        <f t="shared" si="35"/>
        <v>342.92791260167587</v>
      </c>
      <c r="AY83" s="145">
        <f t="shared" si="35"/>
        <v>342.92791260167587</v>
      </c>
      <c r="AZ83" s="145">
        <f t="shared" si="35"/>
        <v>342.92791260167587</v>
      </c>
      <c r="BA83" s="145">
        <f t="shared" si="35"/>
        <v>342.92791260167587</v>
      </c>
      <c r="BB83" s="145">
        <f t="shared" si="35"/>
        <v>342.92791260167587</v>
      </c>
      <c r="BC83" s="145">
        <f t="shared" si="35"/>
        <v>342.92791260167587</v>
      </c>
      <c r="BD83" s="145">
        <f t="shared" si="35"/>
        <v>342.92791260167593</v>
      </c>
      <c r="BE83" s="145">
        <f t="shared" si="35"/>
        <v>342.92791260167581</v>
      </c>
      <c r="BF83" s="145">
        <f t="shared" si="35"/>
        <v>342.92791260167587</v>
      </c>
      <c r="BG83" s="145">
        <f t="shared" si="35"/>
        <v>342.92791260167587</v>
      </c>
      <c r="BH83" s="145">
        <f t="shared" si="35"/>
        <v>342.92791260167587</v>
      </c>
      <c r="BI83" s="145">
        <f t="shared" si="35"/>
        <v>342.92791260167587</v>
      </c>
      <c r="BJ83" s="145">
        <f t="shared" si="35"/>
        <v>342.92791260167587</v>
      </c>
      <c r="BK83" s="145">
        <f t="shared" si="35"/>
        <v>342.92791260167587</v>
      </c>
    </row>
    <row r="85" spans="1:68">
      <c r="B85" s="74" t="s">
        <v>609</v>
      </c>
      <c r="C85" s="74" t="s">
        <v>141</v>
      </c>
    </row>
    <row r="86" spans="1:68">
      <c r="C86" s="46">
        <v>10</v>
      </c>
      <c r="D86" s="51" t="str">
        <f>INDEX(Mobile.Retail.Services,C86)</f>
        <v>SMS on-net</v>
      </c>
      <c r="H86" s="51" t="str">
        <f>INDEX(Mobile.Retail.Services.Units,C86)</f>
        <v>mensajes</v>
      </c>
      <c r="Q86" s="145">
        <f t="shared" ref="Q86:BK86" si="36">Q51/AVERAGE(P$59:Q$59)/12</f>
        <v>23.4626180374689</v>
      </c>
      <c r="R86" s="145">
        <f t="shared" si="36"/>
        <v>30.837719413264505</v>
      </c>
      <c r="S86" s="145">
        <f t="shared" si="36"/>
        <v>31.954363988888023</v>
      </c>
      <c r="T86" s="145">
        <f t="shared" si="36"/>
        <v>34.827753470861346</v>
      </c>
      <c r="U86" s="145">
        <f t="shared" si="36"/>
        <v>43.148767032379197</v>
      </c>
      <c r="V86" s="145">
        <f t="shared" si="36"/>
        <v>44.128405946349233</v>
      </c>
      <c r="W86" s="145">
        <f t="shared" si="36"/>
        <v>44.790332035544459</v>
      </c>
      <c r="X86" s="145">
        <f t="shared" si="36"/>
        <v>45.462187016077621</v>
      </c>
      <c r="Y86" s="145">
        <f t="shared" si="36"/>
        <v>45.916808886238393</v>
      </c>
      <c r="Z86" s="145">
        <f t="shared" si="36"/>
        <v>46.375976975100791</v>
      </c>
      <c r="AA86" s="145">
        <f t="shared" si="36"/>
        <v>46.839736744851791</v>
      </c>
      <c r="AB86" s="145">
        <f t="shared" si="36"/>
        <v>47.308134112300316</v>
      </c>
      <c r="AC86" s="145">
        <f t="shared" si="36"/>
        <v>47.781215453423322</v>
      </c>
      <c r="AD86" s="145">
        <f t="shared" si="36"/>
        <v>48.259027607957556</v>
      </c>
      <c r="AE86" s="145">
        <f t="shared" si="36"/>
        <v>48.741617884037133</v>
      </c>
      <c r="AF86" s="145">
        <f t="shared" si="36"/>
        <v>48.741617884037133</v>
      </c>
      <c r="AG86" s="145">
        <f t="shared" si="36"/>
        <v>48.741617884037133</v>
      </c>
      <c r="AH86" s="145">
        <f t="shared" si="36"/>
        <v>48.74161788403714</v>
      </c>
      <c r="AI86" s="145">
        <f t="shared" si="36"/>
        <v>48.741617884037133</v>
      </c>
      <c r="AJ86" s="145">
        <f t="shared" si="36"/>
        <v>48.741617884037133</v>
      </c>
      <c r="AK86" s="145">
        <f t="shared" si="36"/>
        <v>48.741617884037119</v>
      </c>
      <c r="AL86" s="145">
        <f t="shared" si="36"/>
        <v>48.74161788403714</v>
      </c>
      <c r="AM86" s="145">
        <f t="shared" si="36"/>
        <v>48.741617884037133</v>
      </c>
      <c r="AN86" s="145">
        <f t="shared" si="36"/>
        <v>48.741617884037119</v>
      </c>
      <c r="AO86" s="145">
        <f t="shared" si="36"/>
        <v>48.741617884037133</v>
      </c>
      <c r="AP86" s="145">
        <f t="shared" si="36"/>
        <v>48.741617884037119</v>
      </c>
      <c r="AQ86" s="145">
        <f t="shared" si="36"/>
        <v>48.741617884037133</v>
      </c>
      <c r="AR86" s="145">
        <f t="shared" si="36"/>
        <v>48.741617884037133</v>
      </c>
      <c r="AS86" s="145">
        <f t="shared" si="36"/>
        <v>48.74161788403714</v>
      </c>
      <c r="AT86" s="145">
        <f t="shared" si="36"/>
        <v>48.741617884037133</v>
      </c>
      <c r="AU86" s="145">
        <f t="shared" si="36"/>
        <v>48.74161788403714</v>
      </c>
      <c r="AV86" s="145">
        <f t="shared" si="36"/>
        <v>48.741617884037133</v>
      </c>
      <c r="AW86" s="145">
        <f t="shared" si="36"/>
        <v>48.741617884037133</v>
      </c>
      <c r="AX86" s="145">
        <f t="shared" si="36"/>
        <v>48.741617884037119</v>
      </c>
      <c r="AY86" s="145">
        <f t="shared" si="36"/>
        <v>48.74161788403714</v>
      </c>
      <c r="AZ86" s="145">
        <f t="shared" si="36"/>
        <v>48.741617884037133</v>
      </c>
      <c r="BA86" s="145">
        <f t="shared" si="36"/>
        <v>48.74161788403714</v>
      </c>
      <c r="BB86" s="145">
        <f t="shared" si="36"/>
        <v>48.741617884037133</v>
      </c>
      <c r="BC86" s="145">
        <f t="shared" si="36"/>
        <v>48.741617884037133</v>
      </c>
      <c r="BD86" s="145">
        <f t="shared" si="36"/>
        <v>48.741617884037133</v>
      </c>
      <c r="BE86" s="145">
        <f t="shared" si="36"/>
        <v>48.741617884037133</v>
      </c>
      <c r="BF86" s="145">
        <f t="shared" si="36"/>
        <v>48.741617884037133</v>
      </c>
      <c r="BG86" s="145">
        <f t="shared" si="36"/>
        <v>48.741617884037133</v>
      </c>
      <c r="BH86" s="145">
        <f t="shared" si="36"/>
        <v>48.741617884037133</v>
      </c>
      <c r="BI86" s="145">
        <f t="shared" si="36"/>
        <v>48.741617884037133</v>
      </c>
      <c r="BJ86" s="145">
        <f t="shared" si="36"/>
        <v>48.741617884037119</v>
      </c>
      <c r="BK86" s="145">
        <f t="shared" si="36"/>
        <v>48.74161788403714</v>
      </c>
    </row>
    <row r="87" spans="1:68">
      <c r="C87" s="46">
        <v>11</v>
      </c>
      <c r="D87" s="51" t="str">
        <f>INDEX(Mobile.Retail.Services,C87)</f>
        <v>SMS salientes a otras redes</v>
      </c>
      <c r="H87" s="51" t="str">
        <f>INDEX(Mobile.Retail.Services.Units,C87)</f>
        <v>mensajes</v>
      </c>
      <c r="Q87" s="145">
        <f t="shared" ref="Q87:BK87" si="37">Q52/AVERAGE(P$59:Q$59)/12</f>
        <v>10.658534447699738</v>
      </c>
      <c r="R87" s="145">
        <f t="shared" si="37"/>
        <v>15.940612324800748</v>
      </c>
      <c r="S87" s="145">
        <f t="shared" si="37"/>
        <v>21.761036408203296</v>
      </c>
      <c r="T87" s="145">
        <f t="shared" si="37"/>
        <v>25.288711182789772</v>
      </c>
      <c r="U87" s="145">
        <f t="shared" si="37"/>
        <v>31.962049653614212</v>
      </c>
      <c r="V87" s="145">
        <f t="shared" si="37"/>
        <v>32.687708108406831</v>
      </c>
      <c r="W87" s="145">
        <f t="shared" si="37"/>
        <v>33.178023730032926</v>
      </c>
      <c r="X87" s="145">
        <f t="shared" si="37"/>
        <v>33.675694085983423</v>
      </c>
      <c r="Y87" s="145">
        <f t="shared" si="37"/>
        <v>34.012451026843252</v>
      </c>
      <c r="Z87" s="145">
        <f t="shared" si="37"/>
        <v>34.352575537111683</v>
      </c>
      <c r="AA87" s="145">
        <f t="shared" si="37"/>
        <v>34.696101292482801</v>
      </c>
      <c r="AB87" s="145">
        <f t="shared" si="37"/>
        <v>35.043062305407638</v>
      </c>
      <c r="AC87" s="145">
        <f t="shared" si="37"/>
        <v>35.393492928461711</v>
      </c>
      <c r="AD87" s="145">
        <f t="shared" si="37"/>
        <v>35.747427857746324</v>
      </c>
      <c r="AE87" s="145">
        <f t="shared" si="37"/>
        <v>36.104902136323794</v>
      </c>
      <c r="AF87" s="145">
        <f t="shared" si="37"/>
        <v>36.104902136323794</v>
      </c>
      <c r="AG87" s="145">
        <f t="shared" si="37"/>
        <v>36.104902136323794</v>
      </c>
      <c r="AH87" s="145">
        <f t="shared" si="37"/>
        <v>36.104902136323794</v>
      </c>
      <c r="AI87" s="145">
        <f t="shared" si="37"/>
        <v>36.104902136323794</v>
      </c>
      <c r="AJ87" s="145">
        <f t="shared" si="37"/>
        <v>36.104902136323794</v>
      </c>
      <c r="AK87" s="145">
        <f t="shared" si="37"/>
        <v>36.104902136323787</v>
      </c>
      <c r="AL87" s="145">
        <f t="shared" si="37"/>
        <v>36.104902136323794</v>
      </c>
      <c r="AM87" s="145">
        <f t="shared" si="37"/>
        <v>36.104902136323794</v>
      </c>
      <c r="AN87" s="145">
        <f t="shared" si="37"/>
        <v>36.104902136323794</v>
      </c>
      <c r="AO87" s="145">
        <f t="shared" si="37"/>
        <v>36.104902136323794</v>
      </c>
      <c r="AP87" s="145">
        <f t="shared" si="37"/>
        <v>36.104902136323794</v>
      </c>
      <c r="AQ87" s="145">
        <f t="shared" si="37"/>
        <v>36.104902136323794</v>
      </c>
      <c r="AR87" s="145">
        <f t="shared" si="37"/>
        <v>36.104902136323794</v>
      </c>
      <c r="AS87" s="145">
        <f t="shared" si="37"/>
        <v>36.104902136323794</v>
      </c>
      <c r="AT87" s="145">
        <f t="shared" si="37"/>
        <v>36.104902136323794</v>
      </c>
      <c r="AU87" s="145">
        <f t="shared" si="37"/>
        <v>36.104902136323794</v>
      </c>
      <c r="AV87" s="145">
        <f t="shared" si="37"/>
        <v>36.104902136323794</v>
      </c>
      <c r="AW87" s="145">
        <f t="shared" si="37"/>
        <v>36.104902136323794</v>
      </c>
      <c r="AX87" s="145">
        <f t="shared" si="37"/>
        <v>36.104902136323787</v>
      </c>
      <c r="AY87" s="145">
        <f t="shared" si="37"/>
        <v>36.104902136323794</v>
      </c>
      <c r="AZ87" s="145">
        <f t="shared" si="37"/>
        <v>36.104902136323794</v>
      </c>
      <c r="BA87" s="145">
        <f t="shared" si="37"/>
        <v>36.104902136323794</v>
      </c>
      <c r="BB87" s="145">
        <f t="shared" si="37"/>
        <v>36.104902136323794</v>
      </c>
      <c r="BC87" s="145">
        <f t="shared" si="37"/>
        <v>36.104902136323794</v>
      </c>
      <c r="BD87" s="145">
        <f t="shared" si="37"/>
        <v>36.104902136323794</v>
      </c>
      <c r="BE87" s="145">
        <f t="shared" si="37"/>
        <v>36.104902136323794</v>
      </c>
      <c r="BF87" s="145">
        <f t="shared" si="37"/>
        <v>36.104902136323794</v>
      </c>
      <c r="BG87" s="145">
        <f t="shared" si="37"/>
        <v>36.104902136323794</v>
      </c>
      <c r="BH87" s="145">
        <f t="shared" si="37"/>
        <v>36.104902136323794</v>
      </c>
      <c r="BI87" s="145">
        <f t="shared" si="37"/>
        <v>36.104902136323787</v>
      </c>
      <c r="BJ87" s="145">
        <f t="shared" si="37"/>
        <v>36.104902136323794</v>
      </c>
      <c r="BK87" s="145">
        <f t="shared" si="37"/>
        <v>36.104902136323794</v>
      </c>
    </row>
    <row r="89" spans="1:68" ht="15.75">
      <c r="A89" s="17" t="s">
        <v>61</v>
      </c>
      <c r="B89" s="17" t="s">
        <v>58</v>
      </c>
      <c r="D89" s="17"/>
      <c r="K89" s="104"/>
      <c r="BO89" s="14"/>
      <c r="BP89" s="14"/>
    </row>
    <row r="91" spans="1:68">
      <c r="B91" s="74"/>
      <c r="C91" s="74" t="s">
        <v>612</v>
      </c>
    </row>
    <row r="92" spans="1:68">
      <c r="C92" s="46">
        <v>1</v>
      </c>
      <c r="D92" s="51" t="str">
        <f t="shared" ref="D92:D98" si="38">INDEX(Fixed.Retail.Services,C92)</f>
        <v>Llamadas salientes Local on-net</v>
      </c>
      <c r="H92" s="51" t="str">
        <f t="shared" ref="H92:H98" si="39">INDEX(Fixed.Retail.Services.Units,C92)</f>
        <v>Minutos</v>
      </c>
      <c r="O92" s="113">
        <f t="shared" ref="O92:X98" si="40">INDEX(Fixed.Retail.Services.Volumes,$C92,MATCH(O$3,$O$3:$BK$3,0))</f>
        <v>0</v>
      </c>
      <c r="P92" s="113">
        <f t="shared" si="40"/>
        <v>0</v>
      </c>
      <c r="Q92" s="113">
        <f t="shared" si="40"/>
        <v>81095269144.761978</v>
      </c>
      <c r="R92" s="113">
        <f t="shared" si="40"/>
        <v>60990665266.241669</v>
      </c>
      <c r="S92" s="113">
        <f t="shared" si="40"/>
        <v>48154959830.124763</v>
      </c>
      <c r="T92" s="113">
        <f t="shared" si="40"/>
        <v>38401571022.666382</v>
      </c>
      <c r="U92" s="113">
        <f t="shared" si="40"/>
        <v>34285338131.52763</v>
      </c>
      <c r="V92" s="113">
        <f t="shared" si="40"/>
        <v>31135282368.195904</v>
      </c>
      <c r="W92" s="113">
        <f t="shared" si="40"/>
        <v>30295681392.495514</v>
      </c>
      <c r="X92" s="113">
        <f t="shared" si="40"/>
        <v>29617796867.452095</v>
      </c>
      <c r="Y92" s="113">
        <f t="shared" ref="Y92:AH98" si="41">INDEX(Fixed.Retail.Services.Volumes,$C92,MATCH(Y$3,$O$3:$BK$3,0))</f>
        <v>29143456208.206093</v>
      </c>
      <c r="Z92" s="113">
        <f t="shared" si="41"/>
        <v>28849754244.558636</v>
      </c>
      <c r="AA92" s="113">
        <f t="shared" si="41"/>
        <v>28577984636.666401</v>
      </c>
      <c r="AB92" s="113">
        <f t="shared" si="41"/>
        <v>28313610910.360802</v>
      </c>
      <c r="AC92" s="113">
        <f t="shared" si="41"/>
        <v>28087537322.867466</v>
      </c>
      <c r="AD92" s="113">
        <f t="shared" si="41"/>
        <v>27854453851.475914</v>
      </c>
      <c r="AE92" s="113">
        <f t="shared" si="41"/>
        <v>27612429121.87606</v>
      </c>
      <c r="AF92" s="113">
        <f t="shared" si="41"/>
        <v>27904075773.386478</v>
      </c>
      <c r="AG92" s="113">
        <f t="shared" si="41"/>
        <v>28238089061.46986</v>
      </c>
      <c r="AH92" s="113">
        <f t="shared" si="41"/>
        <v>28566342178.096809</v>
      </c>
      <c r="AI92" s="113">
        <f t="shared" ref="AI92:AR98" si="42">INDEX(Fixed.Retail.Services.Volumes,$C92,MATCH(AI$3,$O$3:$BK$3,0))</f>
        <v>28890067613.928097</v>
      </c>
      <c r="AJ92" s="113">
        <f t="shared" si="42"/>
        <v>29206421501.164337</v>
      </c>
      <c r="AK92" s="113">
        <f t="shared" si="42"/>
        <v>29512009273.490021</v>
      </c>
      <c r="AL92" s="113">
        <f t="shared" si="42"/>
        <v>29806869595.557648</v>
      </c>
      <c r="AM92" s="113">
        <f t="shared" si="42"/>
        <v>30093417450.16399</v>
      </c>
      <c r="AN92" s="113">
        <f t="shared" si="42"/>
        <v>30376275428.795052</v>
      </c>
      <c r="AO92" s="113">
        <f t="shared" si="42"/>
        <v>30657150206.137897</v>
      </c>
      <c r="AP92" s="113">
        <f t="shared" si="42"/>
        <v>30930850038.805637</v>
      </c>
      <c r="AQ92" s="113">
        <f t="shared" si="42"/>
        <v>31194178396.114674</v>
      </c>
      <c r="AR92" s="113">
        <f t="shared" si="42"/>
        <v>31448490086.996346</v>
      </c>
      <c r="AS92" s="113">
        <f t="shared" ref="AS92:BB98" si="43">INDEX(Fixed.Retail.Services.Volumes,$C92,MATCH(AS$3,$O$3:$BK$3,0))</f>
        <v>31694851850.594715</v>
      </c>
      <c r="AT92" s="113">
        <f t="shared" si="43"/>
        <v>31932742803.25853</v>
      </c>
      <c r="AU92" s="113">
        <f t="shared" si="43"/>
        <v>32160944631.859009</v>
      </c>
      <c r="AV92" s="113">
        <f t="shared" si="43"/>
        <v>32379219262.258472</v>
      </c>
      <c r="AW92" s="113">
        <f t="shared" si="43"/>
        <v>32588307358.761127</v>
      </c>
      <c r="AX92" s="113">
        <f t="shared" si="43"/>
        <v>32788747707.621296</v>
      </c>
      <c r="AY92" s="113">
        <f t="shared" si="43"/>
        <v>32979843331.905819</v>
      </c>
      <c r="AZ92" s="113">
        <f t="shared" si="43"/>
        <v>33160399889.953865</v>
      </c>
      <c r="BA92" s="113">
        <f t="shared" si="43"/>
        <v>33330082513.729023</v>
      </c>
      <c r="BB92" s="113">
        <f t="shared" si="43"/>
        <v>33489453786.867863</v>
      </c>
      <c r="BC92" s="113">
        <f t="shared" ref="BC92:BK98" si="44">INDEX(Fixed.Retail.Services.Volumes,$C92,MATCH(BC$3,$O$3:$BK$3,0))</f>
        <v>33639021178.016594</v>
      </c>
      <c r="BD92" s="113">
        <f t="shared" si="44"/>
        <v>33778334585.131657</v>
      </c>
      <c r="BE92" s="113">
        <f t="shared" si="44"/>
        <v>33906516003.951511</v>
      </c>
      <c r="BF92" s="113">
        <f t="shared" si="44"/>
        <v>34023376354.390339</v>
      </c>
      <c r="BG92" s="113">
        <f t="shared" si="44"/>
        <v>34129485896.745571</v>
      </c>
      <c r="BH92" s="113">
        <f t="shared" si="44"/>
        <v>34203963998.894451</v>
      </c>
      <c r="BI92" s="113">
        <f t="shared" si="44"/>
        <v>34252005765.228153</v>
      </c>
      <c r="BJ92" s="113">
        <f t="shared" si="44"/>
        <v>34300110512.98996</v>
      </c>
      <c r="BK92" s="113">
        <f t="shared" si="44"/>
        <v>34348278332.063133</v>
      </c>
    </row>
    <row r="93" spans="1:68">
      <c r="C93" s="46">
        <v>2</v>
      </c>
      <c r="D93" s="51" t="str">
        <f t="shared" si="38"/>
        <v>Llamadas salientes Larga Distancia on-net</v>
      </c>
      <c r="H93" s="51" t="str">
        <f t="shared" si="39"/>
        <v>Minutos</v>
      </c>
      <c r="O93" s="113">
        <f t="shared" si="40"/>
        <v>0</v>
      </c>
      <c r="P93" s="113">
        <f t="shared" si="40"/>
        <v>0</v>
      </c>
      <c r="Q93" s="113">
        <f t="shared" si="40"/>
        <v>21391904696.65432</v>
      </c>
      <c r="R93" s="113">
        <f t="shared" si="40"/>
        <v>19363634981.862808</v>
      </c>
      <c r="S93" s="113">
        <f t="shared" si="40"/>
        <v>17319234624.444996</v>
      </c>
      <c r="T93" s="113">
        <f t="shared" si="40"/>
        <v>15660009302.596462</v>
      </c>
      <c r="U93" s="113">
        <f t="shared" si="40"/>
        <v>15329553177.968241</v>
      </c>
      <c r="V93" s="113">
        <f t="shared" si="40"/>
        <v>16298768856.817829</v>
      </c>
      <c r="W93" s="113">
        <f t="shared" si="40"/>
        <v>15859252616.91124</v>
      </c>
      <c r="X93" s="113">
        <f t="shared" si="40"/>
        <v>15504392074.628752</v>
      </c>
      <c r="Y93" s="113">
        <f t="shared" si="41"/>
        <v>15256083140.956179</v>
      </c>
      <c r="Z93" s="113">
        <f t="shared" si="41"/>
        <v>15102335364.986971</v>
      </c>
      <c r="AA93" s="113">
        <f t="shared" si="41"/>
        <v>14960068788.793392</v>
      </c>
      <c r="AB93" s="113">
        <f t="shared" si="41"/>
        <v>14821673825.615793</v>
      </c>
      <c r="AC93" s="113">
        <f t="shared" si="41"/>
        <v>14703328306.74074</v>
      </c>
      <c r="AD93" s="113">
        <f t="shared" si="41"/>
        <v>14581313237.802864</v>
      </c>
      <c r="AE93" s="113">
        <f t="shared" si="41"/>
        <v>14454617578.559021</v>
      </c>
      <c r="AF93" s="113">
        <f t="shared" si="41"/>
        <v>14607289435.027834</v>
      </c>
      <c r="AG93" s="113">
        <f t="shared" si="41"/>
        <v>14782139475.351788</v>
      </c>
      <c r="AH93" s="113">
        <f t="shared" si="41"/>
        <v>14953974167.941498</v>
      </c>
      <c r="AI93" s="113">
        <f t="shared" si="42"/>
        <v>15123438699.828205</v>
      </c>
      <c r="AJ93" s="113">
        <f t="shared" si="42"/>
        <v>15289044356.589043</v>
      </c>
      <c r="AK93" s="113">
        <f t="shared" si="42"/>
        <v>15449014142.881842</v>
      </c>
      <c r="AL93" s="113">
        <f t="shared" si="42"/>
        <v>15603368298.967356</v>
      </c>
      <c r="AM93" s="113">
        <f t="shared" si="42"/>
        <v>15753371025.565929</v>
      </c>
      <c r="AN93" s="113">
        <f t="shared" si="42"/>
        <v>15901442167.445908</v>
      </c>
      <c r="AO93" s="113">
        <f t="shared" si="42"/>
        <v>16048475138.577639</v>
      </c>
      <c r="AP93" s="113">
        <f t="shared" si="42"/>
        <v>16191752153.253376</v>
      </c>
      <c r="AQ93" s="113">
        <f t="shared" si="42"/>
        <v>16329599884.276674</v>
      </c>
      <c r="AR93" s="113">
        <f t="shared" si="42"/>
        <v>16462727550.12694</v>
      </c>
      <c r="AS93" s="113">
        <f t="shared" si="43"/>
        <v>16591693569.852184</v>
      </c>
      <c r="AT93" s="113">
        <f t="shared" si="43"/>
        <v>16716225270.086782</v>
      </c>
      <c r="AU93" s="113">
        <f t="shared" si="43"/>
        <v>16835684885.486374</v>
      </c>
      <c r="AV93" s="113">
        <f t="shared" si="43"/>
        <v>16949947788.456615</v>
      </c>
      <c r="AW93" s="113">
        <f t="shared" si="43"/>
        <v>17059401703.642233</v>
      </c>
      <c r="AX93" s="113">
        <f t="shared" si="43"/>
        <v>17164328676.104473</v>
      </c>
      <c r="AY93" s="113">
        <f t="shared" si="43"/>
        <v>17264363850.763569</v>
      </c>
      <c r="AZ93" s="113">
        <f t="shared" si="43"/>
        <v>17358882010.914055</v>
      </c>
      <c r="BA93" s="113">
        <f t="shared" si="43"/>
        <v>17447707859.069996</v>
      </c>
      <c r="BB93" s="113">
        <f t="shared" si="43"/>
        <v>17531135897.800747</v>
      </c>
      <c r="BC93" s="113">
        <f t="shared" si="44"/>
        <v>17609431777.954399</v>
      </c>
      <c r="BD93" s="113">
        <f t="shared" si="44"/>
        <v>17682359879.083286</v>
      </c>
      <c r="BE93" s="113">
        <f t="shared" si="44"/>
        <v>17749460581.507549</v>
      </c>
      <c r="BF93" s="113">
        <f t="shared" si="44"/>
        <v>17810634905.151226</v>
      </c>
      <c r="BG93" s="113">
        <f t="shared" si="44"/>
        <v>17866181371.179653</v>
      </c>
      <c r="BH93" s="113">
        <f t="shared" si="44"/>
        <v>17905169338.51086</v>
      </c>
      <c r="BI93" s="113">
        <f t="shared" si="44"/>
        <v>17930318352.278797</v>
      </c>
      <c r="BJ93" s="113">
        <f t="shared" si="44"/>
        <v>17955500335.708824</v>
      </c>
      <c r="BK93" s="113">
        <f t="shared" si="44"/>
        <v>17980715335.853249</v>
      </c>
    </row>
    <row r="94" spans="1:68">
      <c r="C94" s="46">
        <v>3</v>
      </c>
      <c r="D94" s="51" t="str">
        <f t="shared" si="38"/>
        <v>Llamadas salientes Local a otros operadores fijos</v>
      </c>
      <c r="H94" s="51" t="str">
        <f t="shared" si="39"/>
        <v>Minutos</v>
      </c>
      <c r="O94" s="113">
        <f t="shared" si="40"/>
        <v>0</v>
      </c>
      <c r="P94" s="113">
        <f t="shared" si="40"/>
        <v>0</v>
      </c>
      <c r="Q94" s="113">
        <f t="shared" si="40"/>
        <v>15184420688.571976</v>
      </c>
      <c r="R94" s="113">
        <f t="shared" si="40"/>
        <v>22520654015.643681</v>
      </c>
      <c r="S94" s="113">
        <f t="shared" si="40"/>
        <v>25216020274.666138</v>
      </c>
      <c r="T94" s="113">
        <f t="shared" si="40"/>
        <v>24000981889.166485</v>
      </c>
      <c r="U94" s="113">
        <f t="shared" si="40"/>
        <v>22419391483.797142</v>
      </c>
      <c r="V94" s="113">
        <f t="shared" si="40"/>
        <v>21153169021.599854</v>
      </c>
      <c r="W94" s="113">
        <f t="shared" si="40"/>
        <v>20397463385.042519</v>
      </c>
      <c r="X94" s="113">
        <f t="shared" si="40"/>
        <v>19817350226.586979</v>
      </c>
      <c r="Y94" s="113">
        <f t="shared" si="41"/>
        <v>19416439779.638256</v>
      </c>
      <c r="Z94" s="113">
        <f t="shared" si="41"/>
        <v>19163840973.831039</v>
      </c>
      <c r="AA94" s="113">
        <f t="shared" si="41"/>
        <v>18944408177.295338</v>
      </c>
      <c r="AB94" s="113">
        <f t="shared" si="41"/>
        <v>18742517085.451828</v>
      </c>
      <c r="AC94" s="113">
        <f t="shared" si="41"/>
        <v>18574585082.004829</v>
      </c>
      <c r="AD94" s="113">
        <f t="shared" si="41"/>
        <v>18407894382.832848</v>
      </c>
      <c r="AE94" s="113">
        <f t="shared" si="41"/>
        <v>18239332616.197979</v>
      </c>
      <c r="AF94" s="113">
        <f t="shared" si="41"/>
        <v>18425945262.66124</v>
      </c>
      <c r="AG94" s="113">
        <f t="shared" si="41"/>
        <v>18642272853.096439</v>
      </c>
      <c r="AH94" s="113">
        <f t="shared" si="41"/>
        <v>18856011968.854771</v>
      </c>
      <c r="AI94" s="113">
        <f t="shared" si="42"/>
        <v>19067615325.149178</v>
      </c>
      <c r="AJ94" s="113">
        <f t="shared" si="42"/>
        <v>19274952400.826252</v>
      </c>
      <c r="AK94" s="113">
        <f t="shared" si="42"/>
        <v>19475605130.378605</v>
      </c>
      <c r="AL94" s="113">
        <f t="shared" si="42"/>
        <v>19669474209.358562</v>
      </c>
      <c r="AM94" s="113">
        <f t="shared" si="42"/>
        <v>19858065446.684639</v>
      </c>
      <c r="AN94" s="113">
        <f t="shared" si="42"/>
        <v>20044367347.744335</v>
      </c>
      <c r="AO94" s="113">
        <f t="shared" si="42"/>
        <v>20229462572.965496</v>
      </c>
      <c r="AP94" s="113">
        <f t="shared" si="42"/>
        <v>20409894788.289913</v>
      </c>
      <c r="AQ94" s="113">
        <f t="shared" si="42"/>
        <v>20583533423.129879</v>
      </c>
      <c r="AR94" s="113">
        <f t="shared" si="42"/>
        <v>20751257507.355267</v>
      </c>
      <c r="AS94" s="113">
        <f t="shared" si="43"/>
        <v>20913760434.490635</v>
      </c>
      <c r="AT94" s="113">
        <f t="shared" si="43"/>
        <v>21070691141.069916</v>
      </c>
      <c r="AU94" s="113">
        <f t="shared" si="43"/>
        <v>21221240572.94611</v>
      </c>
      <c r="AV94" s="113">
        <f t="shared" si="43"/>
        <v>21365248028.294746</v>
      </c>
      <c r="AW94" s="113">
        <f t="shared" si="43"/>
        <v>21503199701.665268</v>
      </c>
      <c r="AX94" s="113">
        <f t="shared" si="43"/>
        <v>21635449336.708157</v>
      </c>
      <c r="AY94" s="113">
        <f t="shared" si="43"/>
        <v>21761535797.950356</v>
      </c>
      <c r="AZ94" s="113">
        <f t="shared" si="43"/>
        <v>21880670140.083355</v>
      </c>
      <c r="BA94" s="113">
        <f t="shared" si="43"/>
        <v>21992630796.803879</v>
      </c>
      <c r="BB94" s="113">
        <f t="shared" si="43"/>
        <v>22097788561.502853</v>
      </c>
      <c r="BC94" s="113">
        <f t="shared" si="44"/>
        <v>22196477987.704937</v>
      </c>
      <c r="BD94" s="113">
        <f t="shared" si="44"/>
        <v>22288401871.683113</v>
      </c>
      <c r="BE94" s="113">
        <f t="shared" si="44"/>
        <v>22372980723.866631</v>
      </c>
      <c r="BF94" s="113">
        <f t="shared" si="44"/>
        <v>22450089680.216892</v>
      </c>
      <c r="BG94" s="113">
        <f t="shared" si="44"/>
        <v>22520104952.651833</v>
      </c>
      <c r="BH94" s="113">
        <f t="shared" si="44"/>
        <v>22569248551.673264</v>
      </c>
      <c r="BI94" s="113">
        <f t="shared" si="44"/>
        <v>22600948396.940372</v>
      </c>
      <c r="BJ94" s="113">
        <f t="shared" si="44"/>
        <v>22632689855.19313</v>
      </c>
      <c r="BK94" s="113">
        <f t="shared" si="44"/>
        <v>22664472968.894562</v>
      </c>
    </row>
    <row r="95" spans="1:68">
      <c r="C95" s="46">
        <v>4</v>
      </c>
      <c r="D95" s="51" t="str">
        <f t="shared" si="38"/>
        <v>Llamadas salientes larga Distancia a otros operadores fijos</v>
      </c>
      <c r="H95" s="51" t="str">
        <f t="shared" si="39"/>
        <v>Minutos</v>
      </c>
      <c r="O95" s="113">
        <f t="shared" si="40"/>
        <v>0</v>
      </c>
      <c r="P95" s="113">
        <f t="shared" si="40"/>
        <v>0</v>
      </c>
      <c r="Q95" s="113">
        <f t="shared" si="40"/>
        <v>4005457823.4890599</v>
      </c>
      <c r="R95" s="113">
        <f t="shared" si="40"/>
        <v>7149974869.2382002</v>
      </c>
      <c r="S95" s="113">
        <f t="shared" si="40"/>
        <v>9069100524.0648193</v>
      </c>
      <c r="T95" s="113">
        <f t="shared" si="40"/>
        <v>9787505814.1227875</v>
      </c>
      <c r="U95" s="113">
        <f t="shared" si="40"/>
        <v>10024088216.663111</v>
      </c>
      <c r="V95" s="113">
        <f t="shared" si="40"/>
        <v>9457938788.7377701</v>
      </c>
      <c r="W95" s="113">
        <f t="shared" si="40"/>
        <v>9120050047.5489197</v>
      </c>
      <c r="X95" s="113">
        <f t="shared" si="40"/>
        <v>8860671666.1058693</v>
      </c>
      <c r="Y95" s="113">
        <f t="shared" si="41"/>
        <v>8681417840.6797752</v>
      </c>
      <c r="Z95" s="113">
        <f t="shared" si="41"/>
        <v>8568476652.482707</v>
      </c>
      <c r="AA95" s="113">
        <f t="shared" si="41"/>
        <v>8470364546.6437654</v>
      </c>
      <c r="AB95" s="113">
        <f t="shared" si="41"/>
        <v>8380095632.9553471</v>
      </c>
      <c r="AC95" s="113">
        <f t="shared" si="41"/>
        <v>8305010400.6835299</v>
      </c>
      <c r="AD95" s="113">
        <f t="shared" si="41"/>
        <v>8230480176.4977036</v>
      </c>
      <c r="AE95" s="113">
        <f t="shared" si="41"/>
        <v>8155113366.4785442</v>
      </c>
      <c r="AF95" s="113">
        <f t="shared" si="41"/>
        <v>8238551029.442975</v>
      </c>
      <c r="AG95" s="113">
        <f t="shared" si="41"/>
        <v>8335274745.2399817</v>
      </c>
      <c r="AH95" s="113">
        <f t="shared" si="41"/>
        <v>8430841110.3334112</v>
      </c>
      <c r="AI95" s="113">
        <f t="shared" si="42"/>
        <v>8525452541.3336716</v>
      </c>
      <c r="AJ95" s="113">
        <f t="shared" si="42"/>
        <v>8618156446.2846165</v>
      </c>
      <c r="AK95" s="113">
        <f t="shared" si="42"/>
        <v>8707871667.2976704</v>
      </c>
      <c r="AL95" s="113">
        <f t="shared" si="42"/>
        <v>8794553803.6787052</v>
      </c>
      <c r="AM95" s="113">
        <f t="shared" si="42"/>
        <v>8878876128.0028305</v>
      </c>
      <c r="AN95" s="113">
        <f t="shared" si="42"/>
        <v>8962174851.4540939</v>
      </c>
      <c r="AO95" s="113">
        <f t="shared" si="42"/>
        <v>9044934049.777607</v>
      </c>
      <c r="AP95" s="113">
        <f t="shared" si="42"/>
        <v>9125608337.6969299</v>
      </c>
      <c r="AQ95" s="113">
        <f t="shared" si="42"/>
        <v>9203245101.1530094</v>
      </c>
      <c r="AR95" s="113">
        <f t="shared" si="42"/>
        <v>9278237369.232605</v>
      </c>
      <c r="AS95" s="113">
        <f t="shared" si="43"/>
        <v>9350895169.8802338</v>
      </c>
      <c r="AT95" s="113">
        <f t="shared" si="43"/>
        <v>9421061536.6966972</v>
      </c>
      <c r="AU95" s="113">
        <f t="shared" si="43"/>
        <v>9488374727.9216309</v>
      </c>
      <c r="AV95" s="113">
        <f t="shared" si="43"/>
        <v>9552762891.0577793</v>
      </c>
      <c r="AW95" s="113">
        <f t="shared" si="43"/>
        <v>9614443411.8917999</v>
      </c>
      <c r="AX95" s="113">
        <f t="shared" si="43"/>
        <v>9673574455.1785679</v>
      </c>
      <c r="AY95" s="113">
        <f t="shared" si="43"/>
        <v>9729949839.4673042</v>
      </c>
      <c r="AZ95" s="113">
        <f t="shared" si="43"/>
        <v>9783216813.9986324</v>
      </c>
      <c r="BA95" s="113">
        <f t="shared" si="43"/>
        <v>9833276312.7398529</v>
      </c>
      <c r="BB95" s="113">
        <f t="shared" si="43"/>
        <v>9880294123.6724758</v>
      </c>
      <c r="BC95" s="113">
        <f t="shared" si="44"/>
        <v>9924419831.3223248</v>
      </c>
      <c r="BD95" s="113">
        <f t="shared" si="44"/>
        <v>9965520550.8883076</v>
      </c>
      <c r="BE95" s="113">
        <f t="shared" si="44"/>
        <v>10003337182.805567</v>
      </c>
      <c r="BF95" s="113">
        <f t="shared" si="44"/>
        <v>10037813898.255604</v>
      </c>
      <c r="BG95" s="113">
        <f t="shared" si="44"/>
        <v>10069118907.93478</v>
      </c>
      <c r="BH95" s="113">
        <f t="shared" si="44"/>
        <v>10091091840.261297</v>
      </c>
      <c r="BI95" s="113">
        <f t="shared" si="44"/>
        <v>10105265375.954348</v>
      </c>
      <c r="BJ95" s="113">
        <f t="shared" si="44"/>
        <v>10119457517.515421</v>
      </c>
      <c r="BK95" s="113">
        <f t="shared" si="44"/>
        <v>10133668283.930452</v>
      </c>
    </row>
    <row r="96" spans="1:68">
      <c r="C96" s="46">
        <v>5</v>
      </c>
      <c r="D96" s="51" t="str">
        <f t="shared" si="38"/>
        <v>Llamadas salientes a móvil</v>
      </c>
      <c r="H96" s="51" t="str">
        <f t="shared" si="39"/>
        <v>Minutos</v>
      </c>
      <c r="O96" s="113">
        <f t="shared" si="40"/>
        <v>0</v>
      </c>
      <c r="P96" s="113">
        <f t="shared" si="40"/>
        <v>0</v>
      </c>
      <c r="Q96" s="113">
        <f t="shared" si="40"/>
        <v>6825181411.5711222</v>
      </c>
      <c r="R96" s="113">
        <f t="shared" si="40"/>
        <v>7095475488.2029209</v>
      </c>
      <c r="S96" s="113">
        <f t="shared" si="40"/>
        <v>7610906133.2271271</v>
      </c>
      <c r="T96" s="113">
        <f t="shared" si="40"/>
        <v>7659523588.7987413</v>
      </c>
      <c r="U96" s="113">
        <f t="shared" si="40"/>
        <v>8438070417.2602425</v>
      </c>
      <c r="V96" s="113">
        <f t="shared" si="40"/>
        <v>9478750601.3193016</v>
      </c>
      <c r="W96" s="113">
        <f t="shared" si="40"/>
        <v>10630483476.091694</v>
      </c>
      <c r="X96" s="113">
        <f t="shared" si="40"/>
        <v>11708437663.005522</v>
      </c>
      <c r="Y96" s="113">
        <f t="shared" si="41"/>
        <v>12631148634.025949</v>
      </c>
      <c r="Z96" s="113">
        <f t="shared" si="41"/>
        <v>13471102406.718529</v>
      </c>
      <c r="AA96" s="113">
        <f t="shared" si="41"/>
        <v>14203316458.486692</v>
      </c>
      <c r="AB96" s="113">
        <f t="shared" si="41"/>
        <v>14873073214.495077</v>
      </c>
      <c r="AC96" s="113">
        <f t="shared" si="41"/>
        <v>15413046578.116564</v>
      </c>
      <c r="AD96" s="113">
        <f t="shared" si="41"/>
        <v>15940516323.72402</v>
      </c>
      <c r="AE96" s="113">
        <f t="shared" si="41"/>
        <v>16456404069.098728</v>
      </c>
      <c r="AF96" s="113">
        <f t="shared" si="41"/>
        <v>16650815812.283363</v>
      </c>
      <c r="AG96" s="113">
        <f t="shared" si="41"/>
        <v>16752901648.722141</v>
      </c>
      <c r="AH96" s="113">
        <f t="shared" si="41"/>
        <v>16851271584.368467</v>
      </c>
      <c r="AI96" s="113">
        <f t="shared" si="42"/>
        <v>16945866295.64295</v>
      </c>
      <c r="AJ96" s="113">
        <f t="shared" si="42"/>
        <v>17036280634.08489</v>
      </c>
      <c r="AK96" s="113">
        <f t="shared" si="42"/>
        <v>17122067761.921282</v>
      </c>
      <c r="AL96" s="113">
        <f t="shared" si="42"/>
        <v>17203097659.419327</v>
      </c>
      <c r="AM96" s="113">
        <f t="shared" si="42"/>
        <v>17279452794.073936</v>
      </c>
      <c r="AN96" s="113">
        <f t="shared" si="42"/>
        <v>17351417376.20113</v>
      </c>
      <c r="AO96" s="113">
        <f t="shared" si="42"/>
        <v>17419046317.160297</v>
      </c>
      <c r="AP96" s="113">
        <f t="shared" si="42"/>
        <v>17481846012.473667</v>
      </c>
      <c r="AQ96" s="113">
        <f t="shared" si="42"/>
        <v>17539544781.883411</v>
      </c>
      <c r="AR96" s="113">
        <f t="shared" si="42"/>
        <v>17592246714.783703</v>
      </c>
      <c r="AS96" s="113">
        <f t="shared" si="43"/>
        <v>17639993199.121174</v>
      </c>
      <c r="AT96" s="113">
        <f t="shared" si="43"/>
        <v>17682723548.852951</v>
      </c>
      <c r="AU96" s="113">
        <f t="shared" si="43"/>
        <v>17720408693.423115</v>
      </c>
      <c r="AV96" s="113">
        <f t="shared" si="43"/>
        <v>17753149191.698112</v>
      </c>
      <c r="AW96" s="113">
        <f t="shared" si="43"/>
        <v>17781091863.141731</v>
      </c>
      <c r="AX96" s="113">
        <f t="shared" si="43"/>
        <v>17804312959.93325</v>
      </c>
      <c r="AY96" s="113">
        <f t="shared" si="43"/>
        <v>17822790324.374199</v>
      </c>
      <c r="AZ96" s="113">
        <f t="shared" si="43"/>
        <v>17836515717.897854</v>
      </c>
      <c r="BA96" s="113">
        <f t="shared" si="43"/>
        <v>17845582040.528145</v>
      </c>
      <c r="BB96" s="113">
        <f t="shared" si="43"/>
        <v>17850132111.36079</v>
      </c>
      <c r="BC96" s="113">
        <f t="shared" si="44"/>
        <v>17850264396.386879</v>
      </c>
      <c r="BD96" s="113">
        <f t="shared" si="44"/>
        <v>17845987423.248333</v>
      </c>
      <c r="BE96" s="113">
        <f t="shared" si="44"/>
        <v>17837291655.57901</v>
      </c>
      <c r="BF96" s="113">
        <f t="shared" si="44"/>
        <v>17824233234.886845</v>
      </c>
      <c r="BG96" s="113">
        <f t="shared" si="44"/>
        <v>17806918851.983215</v>
      </c>
      <c r="BH96" s="113">
        <f t="shared" si="44"/>
        <v>17791829200.57935</v>
      </c>
      <c r="BI96" s="113">
        <f t="shared" si="44"/>
        <v>17781076978.062027</v>
      </c>
      <c r="BJ96" s="113">
        <f t="shared" si="44"/>
        <v>17770322164.203342</v>
      </c>
      <c r="BK96" s="113">
        <f t="shared" si="44"/>
        <v>17759564778.382202</v>
      </c>
    </row>
    <row r="97" spans="2:63">
      <c r="C97" s="46">
        <v>6</v>
      </c>
      <c r="D97" s="51" t="str">
        <f t="shared" si="38"/>
        <v>Llamadas salientes a internacional</v>
      </c>
      <c r="H97" s="51" t="str">
        <f t="shared" si="39"/>
        <v>Minutos</v>
      </c>
      <c r="O97" s="113">
        <f t="shared" si="40"/>
        <v>0</v>
      </c>
      <c r="P97" s="113">
        <f t="shared" si="40"/>
        <v>0</v>
      </c>
      <c r="Q97" s="113">
        <f t="shared" si="40"/>
        <v>2804525230</v>
      </c>
      <c r="R97" s="113">
        <f t="shared" si="40"/>
        <v>3173872067</v>
      </c>
      <c r="S97" s="113">
        <f t="shared" si="40"/>
        <v>3096156324</v>
      </c>
      <c r="T97" s="113">
        <f t="shared" si="40"/>
        <v>3125405339.0000005</v>
      </c>
      <c r="U97" s="113">
        <f t="shared" si="40"/>
        <v>3507238642</v>
      </c>
      <c r="V97" s="113">
        <f t="shared" si="40"/>
        <v>3734898969.0357313</v>
      </c>
      <c r="W97" s="113">
        <f t="shared" si="40"/>
        <v>3682796267.3148837</v>
      </c>
      <c r="X97" s="113">
        <f t="shared" si="40"/>
        <v>3648901933.697289</v>
      </c>
      <c r="Y97" s="113">
        <f t="shared" si="41"/>
        <v>3632681841.223805</v>
      </c>
      <c r="Z97" s="113">
        <f t="shared" si="41"/>
        <v>3633832474.9437542</v>
      </c>
      <c r="AA97" s="113">
        <f t="shared" si="41"/>
        <v>3633859485.4084949</v>
      </c>
      <c r="AB97" s="113">
        <f t="shared" si="41"/>
        <v>3632785325.7938795</v>
      </c>
      <c r="AC97" s="113">
        <f t="shared" si="41"/>
        <v>3630759942.9005098</v>
      </c>
      <c r="AD97" s="113">
        <f t="shared" si="41"/>
        <v>3627821925.8244662</v>
      </c>
      <c r="AE97" s="113">
        <f t="shared" si="41"/>
        <v>3623692844.0366406</v>
      </c>
      <c r="AF97" s="113">
        <f t="shared" si="41"/>
        <v>3662473145.247169</v>
      </c>
      <c r="AG97" s="113">
        <f t="shared" si="41"/>
        <v>3701902924.1629524</v>
      </c>
      <c r="AH97" s="113">
        <f t="shared" si="41"/>
        <v>3740639812.7448816</v>
      </c>
      <c r="AI97" s="113">
        <f t="shared" si="42"/>
        <v>3778789361.8088479</v>
      </c>
      <c r="AJ97" s="113">
        <f t="shared" si="42"/>
        <v>3816017833.2764363</v>
      </c>
      <c r="AK97" s="113">
        <f t="shared" si="42"/>
        <v>3851936151.7482862</v>
      </c>
      <c r="AL97" s="113">
        <f t="shared" si="42"/>
        <v>3886535150.2338538</v>
      </c>
      <c r="AM97" s="113">
        <f t="shared" si="42"/>
        <v>3920068337.0122218</v>
      </c>
      <c r="AN97" s="113">
        <f t="shared" si="42"/>
        <v>3953032909.5276923</v>
      </c>
      <c r="AO97" s="113">
        <f t="shared" si="42"/>
        <v>3985609021.5029225</v>
      </c>
      <c r="AP97" s="113">
        <f t="shared" si="42"/>
        <v>4017224649.0017056</v>
      </c>
      <c r="AQ97" s="113">
        <f t="shared" si="42"/>
        <v>4047528819.2581267</v>
      </c>
      <c r="AR97" s="113">
        <f t="shared" si="42"/>
        <v>4076668334.5455117</v>
      </c>
      <c r="AS97" s="113">
        <f t="shared" si="43"/>
        <v>4104757130.1223178</v>
      </c>
      <c r="AT97" s="113">
        <f t="shared" si="43"/>
        <v>4131737073.8534045</v>
      </c>
      <c r="AU97" s="113">
        <f t="shared" si="43"/>
        <v>4157477759.708693</v>
      </c>
      <c r="AV97" s="113">
        <f t="shared" si="43"/>
        <v>4181958077.525002</v>
      </c>
      <c r="AW97" s="113">
        <f t="shared" si="43"/>
        <v>4205262467.9550447</v>
      </c>
      <c r="AX97" s="113">
        <f t="shared" si="43"/>
        <v>4227451056.768084</v>
      </c>
      <c r="AY97" s="113">
        <f t="shared" si="43"/>
        <v>4248449110.6326919</v>
      </c>
      <c r="AZ97" s="113">
        <f t="shared" si="43"/>
        <v>4268129912.6735191</v>
      </c>
      <c r="BA97" s="113">
        <f t="shared" si="43"/>
        <v>4286461974.6506977</v>
      </c>
      <c r="BB97" s="113">
        <f t="shared" si="43"/>
        <v>4303510862.9051123</v>
      </c>
      <c r="BC97" s="113">
        <f t="shared" si="44"/>
        <v>4319334430.0904837</v>
      </c>
      <c r="BD97" s="113">
        <f t="shared" si="44"/>
        <v>4333885425.2149172</v>
      </c>
      <c r="BE97" s="113">
        <f t="shared" si="44"/>
        <v>4347070576.0128632</v>
      </c>
      <c r="BF97" s="113">
        <f t="shared" si="44"/>
        <v>4358872275.1549253</v>
      </c>
      <c r="BG97" s="113">
        <f t="shared" si="44"/>
        <v>4369355380.9623966</v>
      </c>
      <c r="BH97" s="113">
        <f t="shared" si="44"/>
        <v>4376588136.4996099</v>
      </c>
      <c r="BI97" s="113">
        <f t="shared" si="44"/>
        <v>4381210120.9297304</v>
      </c>
      <c r="BJ97" s="113">
        <f t="shared" si="44"/>
        <v>4385838659.0040665</v>
      </c>
      <c r="BK97" s="113">
        <f t="shared" si="44"/>
        <v>4390473760.0152178</v>
      </c>
    </row>
    <row r="98" spans="2:63">
      <c r="C98" s="46">
        <v>7</v>
      </c>
      <c r="D98" s="51" t="str">
        <f t="shared" si="38"/>
        <v>Llamadas salientes a números no geográficos</v>
      </c>
      <c r="H98" s="51" t="str">
        <f t="shared" si="39"/>
        <v>Minutos</v>
      </c>
      <c r="O98" s="113">
        <f t="shared" si="40"/>
        <v>0</v>
      </c>
      <c r="P98" s="113">
        <f t="shared" si="40"/>
        <v>0</v>
      </c>
      <c r="Q98" s="113">
        <f t="shared" si="40"/>
        <v>395105593.76644474</v>
      </c>
      <c r="R98" s="113">
        <f t="shared" si="40"/>
        <v>361968736.27338809</v>
      </c>
      <c r="S98" s="113">
        <f t="shared" si="40"/>
        <v>332396322.09787714</v>
      </c>
      <c r="T98" s="113">
        <f t="shared" si="40"/>
        <v>296795377.00005269</v>
      </c>
      <c r="U98" s="113">
        <f t="shared" si="40"/>
        <v>282859619.06484365</v>
      </c>
      <c r="V98" s="113">
        <f t="shared" si="40"/>
        <v>274600226.49660903</v>
      </c>
      <c r="W98" s="113">
        <f t="shared" si="40"/>
        <v>270769490.02629322</v>
      </c>
      <c r="X98" s="113">
        <f t="shared" si="40"/>
        <v>268277483.74566656</v>
      </c>
      <c r="Y98" s="113">
        <f t="shared" si="41"/>
        <v>267084937.14562702</v>
      </c>
      <c r="Z98" s="113">
        <f t="shared" si="41"/>
        <v>267169534.95743722</v>
      </c>
      <c r="AA98" s="113">
        <f t="shared" si="41"/>
        <v>267171520.84240949</v>
      </c>
      <c r="AB98" s="113">
        <f t="shared" si="41"/>
        <v>267092545.62088084</v>
      </c>
      <c r="AC98" s="113">
        <f t="shared" si="41"/>
        <v>266943633.80134496</v>
      </c>
      <c r="AD98" s="113">
        <f t="shared" si="41"/>
        <v>266727622.56215996</v>
      </c>
      <c r="AE98" s="113">
        <f t="shared" si="41"/>
        <v>266424040.91147533</v>
      </c>
      <c r="AF98" s="113">
        <f t="shared" si="41"/>
        <v>269275277.20576447</v>
      </c>
      <c r="AG98" s="113">
        <f t="shared" si="41"/>
        <v>272174264.91888613</v>
      </c>
      <c r="AH98" s="113">
        <f t="shared" si="41"/>
        <v>275022309.39520514</v>
      </c>
      <c r="AI98" s="113">
        <f t="shared" si="42"/>
        <v>277827171.0261513</v>
      </c>
      <c r="AJ98" s="113">
        <f t="shared" si="42"/>
        <v>280564312.45403886</v>
      </c>
      <c r="AK98" s="113">
        <f t="shared" si="42"/>
        <v>283205127.76645249</v>
      </c>
      <c r="AL98" s="113">
        <f t="shared" si="42"/>
        <v>285748942.98058814</v>
      </c>
      <c r="AM98" s="113">
        <f t="shared" si="42"/>
        <v>288214396.73471481</v>
      </c>
      <c r="AN98" s="113">
        <f t="shared" si="42"/>
        <v>290638044.37663454</v>
      </c>
      <c r="AO98" s="113">
        <f t="shared" si="42"/>
        <v>293033131.31230247</v>
      </c>
      <c r="AP98" s="113">
        <f t="shared" si="42"/>
        <v>295357600.74078608</v>
      </c>
      <c r="AQ98" s="113">
        <f t="shared" si="42"/>
        <v>297585648.16193318</v>
      </c>
      <c r="AR98" s="113">
        <f t="shared" si="42"/>
        <v>299728066.88979048</v>
      </c>
      <c r="AS98" s="113">
        <f t="shared" si="43"/>
        <v>301793233.76347423</v>
      </c>
      <c r="AT98" s="113">
        <f t="shared" si="43"/>
        <v>303776874.74569201</v>
      </c>
      <c r="AU98" s="113">
        <f t="shared" si="43"/>
        <v>305669402.02009505</v>
      </c>
      <c r="AV98" s="113">
        <f t="shared" si="43"/>
        <v>307469263.5083974</v>
      </c>
      <c r="AW98" s="113">
        <f t="shared" si="43"/>
        <v>309182667.52374279</v>
      </c>
      <c r="AX98" s="113">
        <f t="shared" si="43"/>
        <v>310814034.68098444</v>
      </c>
      <c r="AY98" s="113">
        <f t="shared" si="43"/>
        <v>312357870.37641102</v>
      </c>
      <c r="AZ98" s="113">
        <f t="shared" si="43"/>
        <v>313804858.0306558</v>
      </c>
      <c r="BA98" s="113">
        <f t="shared" si="43"/>
        <v>315152682.54018533</v>
      </c>
      <c r="BB98" s="113">
        <f t="shared" si="43"/>
        <v>316406164.52590722</v>
      </c>
      <c r="BC98" s="113">
        <f t="shared" si="44"/>
        <v>317569557.47685748</v>
      </c>
      <c r="BD98" s="113">
        <f t="shared" si="44"/>
        <v>318639387.36785239</v>
      </c>
      <c r="BE98" s="113">
        <f t="shared" si="44"/>
        <v>319608796.56085199</v>
      </c>
      <c r="BF98" s="113">
        <f t="shared" si="44"/>
        <v>320476490.51571465</v>
      </c>
      <c r="BG98" s="113">
        <f t="shared" si="44"/>
        <v>321247237.79776567</v>
      </c>
      <c r="BH98" s="113">
        <f t="shared" si="44"/>
        <v>321779010.22994637</v>
      </c>
      <c r="BI98" s="113">
        <f t="shared" si="44"/>
        <v>322118831.46256799</v>
      </c>
      <c r="BJ98" s="113">
        <f t="shared" si="44"/>
        <v>322459134.53745657</v>
      </c>
      <c r="BK98" s="113">
        <f t="shared" si="44"/>
        <v>322799920.13782996</v>
      </c>
    </row>
    <row r="100" spans="2:63">
      <c r="B100" s="74"/>
      <c r="C100" s="74" t="s">
        <v>613</v>
      </c>
    </row>
    <row r="101" spans="2:63">
      <c r="C101" s="46">
        <v>9</v>
      </c>
      <c r="D101" s="51" t="str">
        <f>INDEX(Fixed.Retail.Services,C101)</f>
        <v>Llamadas entrantes Local de otros operadores fijos</v>
      </c>
      <c r="H101" s="51" t="str">
        <f>INDEX(Fixed.Retail.Services.Units,C101)</f>
        <v>Minutos</v>
      </c>
      <c r="O101" s="113">
        <f t="shared" ref="O101:X104" si="45">INDEX(Fixed.Retail.Services.Volumes,$C101,MATCH(O$3,$O$3:$BK$3,0))</f>
        <v>0</v>
      </c>
      <c r="P101" s="113">
        <f t="shared" si="45"/>
        <v>0</v>
      </c>
      <c r="Q101" s="113">
        <f t="shared" si="45"/>
        <v>15184420688.571976</v>
      </c>
      <c r="R101" s="113">
        <f t="shared" si="45"/>
        <v>22520654015.643681</v>
      </c>
      <c r="S101" s="113">
        <f t="shared" si="45"/>
        <v>25216020274.666138</v>
      </c>
      <c r="T101" s="113">
        <f t="shared" si="45"/>
        <v>24000981889.166485</v>
      </c>
      <c r="U101" s="113">
        <f t="shared" si="45"/>
        <v>22419391483.797142</v>
      </c>
      <c r="V101" s="113">
        <f t="shared" si="45"/>
        <v>21153169021.599854</v>
      </c>
      <c r="W101" s="113">
        <f t="shared" si="45"/>
        <v>20397463385.042519</v>
      </c>
      <c r="X101" s="113">
        <f t="shared" si="45"/>
        <v>19817350226.586979</v>
      </c>
      <c r="Y101" s="113">
        <f t="shared" ref="Y101:AH104" si="46">INDEX(Fixed.Retail.Services.Volumes,$C101,MATCH(Y$3,$O$3:$BK$3,0))</f>
        <v>19416439779.638256</v>
      </c>
      <c r="Z101" s="113">
        <f t="shared" si="46"/>
        <v>19163840973.831039</v>
      </c>
      <c r="AA101" s="113">
        <f t="shared" si="46"/>
        <v>18944408177.295338</v>
      </c>
      <c r="AB101" s="113">
        <f t="shared" si="46"/>
        <v>18742517085.451828</v>
      </c>
      <c r="AC101" s="113">
        <f t="shared" si="46"/>
        <v>18574585082.004829</v>
      </c>
      <c r="AD101" s="113">
        <f t="shared" si="46"/>
        <v>18407894382.832848</v>
      </c>
      <c r="AE101" s="113">
        <f t="shared" si="46"/>
        <v>18239332616.197979</v>
      </c>
      <c r="AF101" s="113">
        <f t="shared" si="46"/>
        <v>18425945262.66124</v>
      </c>
      <c r="AG101" s="113">
        <f t="shared" si="46"/>
        <v>18642272853.096439</v>
      </c>
      <c r="AH101" s="113">
        <f t="shared" si="46"/>
        <v>18856011968.854771</v>
      </c>
      <c r="AI101" s="113">
        <f t="shared" ref="AI101:AR104" si="47">INDEX(Fixed.Retail.Services.Volumes,$C101,MATCH(AI$3,$O$3:$BK$3,0))</f>
        <v>19067615325.149178</v>
      </c>
      <c r="AJ101" s="113">
        <f t="shared" si="47"/>
        <v>19274952400.826252</v>
      </c>
      <c r="AK101" s="113">
        <f t="shared" si="47"/>
        <v>19475605130.378605</v>
      </c>
      <c r="AL101" s="113">
        <f t="shared" si="47"/>
        <v>19669474209.358562</v>
      </c>
      <c r="AM101" s="113">
        <f t="shared" si="47"/>
        <v>19858065446.684639</v>
      </c>
      <c r="AN101" s="113">
        <f t="shared" si="47"/>
        <v>20044367347.744335</v>
      </c>
      <c r="AO101" s="113">
        <f t="shared" si="47"/>
        <v>20229462572.965496</v>
      </c>
      <c r="AP101" s="113">
        <f t="shared" si="47"/>
        <v>20409894788.289913</v>
      </c>
      <c r="AQ101" s="113">
        <f t="shared" si="47"/>
        <v>20583533423.129879</v>
      </c>
      <c r="AR101" s="113">
        <f t="shared" si="47"/>
        <v>20751257507.355267</v>
      </c>
      <c r="AS101" s="113">
        <f t="shared" ref="AS101:BB104" si="48">INDEX(Fixed.Retail.Services.Volumes,$C101,MATCH(AS$3,$O$3:$BK$3,0))</f>
        <v>20913760434.490635</v>
      </c>
      <c r="AT101" s="113">
        <f t="shared" si="48"/>
        <v>21070691141.069916</v>
      </c>
      <c r="AU101" s="113">
        <f t="shared" si="48"/>
        <v>21221240572.94611</v>
      </c>
      <c r="AV101" s="113">
        <f t="shared" si="48"/>
        <v>21365248028.294746</v>
      </c>
      <c r="AW101" s="113">
        <f t="shared" si="48"/>
        <v>21503199701.665268</v>
      </c>
      <c r="AX101" s="113">
        <f t="shared" si="48"/>
        <v>21635449336.708157</v>
      </c>
      <c r="AY101" s="113">
        <f t="shared" si="48"/>
        <v>21761535797.950356</v>
      </c>
      <c r="AZ101" s="113">
        <f t="shared" si="48"/>
        <v>21880670140.083355</v>
      </c>
      <c r="BA101" s="113">
        <f t="shared" si="48"/>
        <v>21992630796.803879</v>
      </c>
      <c r="BB101" s="113">
        <f t="shared" si="48"/>
        <v>22097788561.502853</v>
      </c>
      <c r="BC101" s="113">
        <f t="shared" ref="BC101:BK104" si="49">INDEX(Fixed.Retail.Services.Volumes,$C101,MATCH(BC$3,$O$3:$BK$3,0))</f>
        <v>22196477987.704937</v>
      </c>
      <c r="BD101" s="113">
        <f t="shared" si="49"/>
        <v>22288401871.683113</v>
      </c>
      <c r="BE101" s="113">
        <f t="shared" si="49"/>
        <v>22372980723.866631</v>
      </c>
      <c r="BF101" s="113">
        <f t="shared" si="49"/>
        <v>22450089680.216892</v>
      </c>
      <c r="BG101" s="113">
        <f t="shared" si="49"/>
        <v>22520104952.651833</v>
      </c>
      <c r="BH101" s="113">
        <f t="shared" si="49"/>
        <v>22569248551.673264</v>
      </c>
      <c r="BI101" s="113">
        <f t="shared" si="49"/>
        <v>22600948396.940372</v>
      </c>
      <c r="BJ101" s="113">
        <f t="shared" si="49"/>
        <v>22632689855.19313</v>
      </c>
      <c r="BK101" s="113">
        <f t="shared" si="49"/>
        <v>22664472968.894562</v>
      </c>
    </row>
    <row r="102" spans="2:63">
      <c r="C102" s="46">
        <v>10</v>
      </c>
      <c r="D102" s="51" t="str">
        <f>INDEX(Fixed.Retail.Services,C102)</f>
        <v>Llamadas entrantes Larga Distancia de otros operadores fijos</v>
      </c>
      <c r="H102" s="51" t="str">
        <f>INDEX(Fixed.Retail.Services.Units,C102)</f>
        <v>Minutos</v>
      </c>
      <c r="O102" s="113">
        <f t="shared" si="45"/>
        <v>0</v>
      </c>
      <c r="P102" s="113">
        <f t="shared" si="45"/>
        <v>0</v>
      </c>
      <c r="Q102" s="113">
        <f t="shared" si="45"/>
        <v>4005457823.4890599</v>
      </c>
      <c r="R102" s="113">
        <f t="shared" si="45"/>
        <v>7149974869.2382002</v>
      </c>
      <c r="S102" s="113">
        <f t="shared" si="45"/>
        <v>9069100524.0648193</v>
      </c>
      <c r="T102" s="113">
        <f t="shared" si="45"/>
        <v>9787505814.1227875</v>
      </c>
      <c r="U102" s="113">
        <f t="shared" si="45"/>
        <v>10024088216.663111</v>
      </c>
      <c r="V102" s="113">
        <f t="shared" si="45"/>
        <v>9457938788.7377701</v>
      </c>
      <c r="W102" s="113">
        <f t="shared" si="45"/>
        <v>9120050047.5489197</v>
      </c>
      <c r="X102" s="113">
        <f t="shared" si="45"/>
        <v>8860671666.1058693</v>
      </c>
      <c r="Y102" s="113">
        <f t="shared" si="46"/>
        <v>8681417840.6797752</v>
      </c>
      <c r="Z102" s="113">
        <f t="shared" si="46"/>
        <v>8568476652.482707</v>
      </c>
      <c r="AA102" s="113">
        <f t="shared" si="46"/>
        <v>8470364546.6437654</v>
      </c>
      <c r="AB102" s="113">
        <f t="shared" si="46"/>
        <v>8380095632.9553471</v>
      </c>
      <c r="AC102" s="113">
        <f t="shared" si="46"/>
        <v>8305010400.6835299</v>
      </c>
      <c r="AD102" s="113">
        <f t="shared" si="46"/>
        <v>8230480176.4977036</v>
      </c>
      <c r="AE102" s="113">
        <f t="shared" si="46"/>
        <v>8155113366.4785442</v>
      </c>
      <c r="AF102" s="113">
        <f t="shared" si="46"/>
        <v>8238551029.442975</v>
      </c>
      <c r="AG102" s="113">
        <f t="shared" si="46"/>
        <v>8335274745.2399817</v>
      </c>
      <c r="AH102" s="113">
        <f t="shared" si="46"/>
        <v>8430841110.3334112</v>
      </c>
      <c r="AI102" s="113">
        <f t="shared" si="47"/>
        <v>8525452541.3336716</v>
      </c>
      <c r="AJ102" s="113">
        <f t="shared" si="47"/>
        <v>8618156446.2846165</v>
      </c>
      <c r="AK102" s="113">
        <f t="shared" si="47"/>
        <v>8707871667.2976704</v>
      </c>
      <c r="AL102" s="113">
        <f t="shared" si="47"/>
        <v>8794553803.6787052</v>
      </c>
      <c r="AM102" s="113">
        <f t="shared" si="47"/>
        <v>8878876128.0028305</v>
      </c>
      <c r="AN102" s="113">
        <f t="shared" si="47"/>
        <v>8962174851.4540939</v>
      </c>
      <c r="AO102" s="113">
        <f t="shared" si="47"/>
        <v>9044934049.777607</v>
      </c>
      <c r="AP102" s="113">
        <f t="shared" si="47"/>
        <v>9125608337.6969299</v>
      </c>
      <c r="AQ102" s="113">
        <f t="shared" si="47"/>
        <v>9203245101.1530094</v>
      </c>
      <c r="AR102" s="113">
        <f t="shared" si="47"/>
        <v>9278237369.232605</v>
      </c>
      <c r="AS102" s="113">
        <f t="shared" si="48"/>
        <v>9350895169.8802338</v>
      </c>
      <c r="AT102" s="113">
        <f t="shared" si="48"/>
        <v>9421061536.6966972</v>
      </c>
      <c r="AU102" s="113">
        <f t="shared" si="48"/>
        <v>9488374727.9216309</v>
      </c>
      <c r="AV102" s="113">
        <f t="shared" si="48"/>
        <v>9552762891.0577793</v>
      </c>
      <c r="AW102" s="113">
        <f t="shared" si="48"/>
        <v>9614443411.8917999</v>
      </c>
      <c r="AX102" s="113">
        <f t="shared" si="48"/>
        <v>9673574455.1785679</v>
      </c>
      <c r="AY102" s="113">
        <f t="shared" si="48"/>
        <v>9729949839.4673042</v>
      </c>
      <c r="AZ102" s="113">
        <f t="shared" si="48"/>
        <v>9783216813.9986324</v>
      </c>
      <c r="BA102" s="113">
        <f t="shared" si="48"/>
        <v>9833276312.7398529</v>
      </c>
      <c r="BB102" s="113">
        <f t="shared" si="48"/>
        <v>9880294123.6724758</v>
      </c>
      <c r="BC102" s="113">
        <f t="shared" si="49"/>
        <v>9924419831.3223248</v>
      </c>
      <c r="BD102" s="113">
        <f t="shared" si="49"/>
        <v>9965520550.8883076</v>
      </c>
      <c r="BE102" s="113">
        <f t="shared" si="49"/>
        <v>10003337182.805567</v>
      </c>
      <c r="BF102" s="113">
        <f t="shared" si="49"/>
        <v>10037813898.255604</v>
      </c>
      <c r="BG102" s="113">
        <f t="shared" si="49"/>
        <v>10069118907.93478</v>
      </c>
      <c r="BH102" s="113">
        <f t="shared" si="49"/>
        <v>10091091840.261297</v>
      </c>
      <c r="BI102" s="113">
        <f t="shared" si="49"/>
        <v>10105265375.954348</v>
      </c>
      <c r="BJ102" s="113">
        <f t="shared" si="49"/>
        <v>10119457517.515421</v>
      </c>
      <c r="BK102" s="113">
        <f t="shared" si="49"/>
        <v>10133668283.930452</v>
      </c>
    </row>
    <row r="103" spans="2:63">
      <c r="C103" s="46">
        <v>11</v>
      </c>
      <c r="D103" s="51" t="str">
        <f>INDEX(Fixed.Retail.Services,C103)</f>
        <v>Llamadas entrantes de móvil</v>
      </c>
      <c r="H103" s="51" t="str">
        <f>INDEX(Fixed.Retail.Services.Units,C103)</f>
        <v>Minutos</v>
      </c>
      <c r="O103" s="113">
        <f t="shared" si="45"/>
        <v>0</v>
      </c>
      <c r="P103" s="113">
        <f t="shared" si="45"/>
        <v>0</v>
      </c>
      <c r="Q103" s="113">
        <f t="shared" si="45"/>
        <v>9019753709.4811478</v>
      </c>
      <c r="R103" s="113">
        <f t="shared" si="45"/>
        <v>12647993621.761959</v>
      </c>
      <c r="S103" s="113">
        <f t="shared" si="45"/>
        <v>14594584899.097015</v>
      </c>
      <c r="T103" s="113">
        <f t="shared" si="45"/>
        <v>5942708071.371419</v>
      </c>
      <c r="U103" s="113">
        <f t="shared" si="45"/>
        <v>6934759508.1352043</v>
      </c>
      <c r="V103" s="113">
        <f t="shared" si="45"/>
        <v>7951447873.0462484</v>
      </c>
      <c r="W103" s="113">
        <f t="shared" si="45"/>
        <v>9068911458.7668324</v>
      </c>
      <c r="X103" s="113">
        <f t="shared" si="45"/>
        <v>10147656744.250891</v>
      </c>
      <c r="Y103" s="113">
        <f t="shared" si="46"/>
        <v>11094558548.177603</v>
      </c>
      <c r="Z103" s="113">
        <f t="shared" si="46"/>
        <v>11970314812.284222</v>
      </c>
      <c r="AA103" s="113">
        <f t="shared" si="46"/>
        <v>12751181452.769356</v>
      </c>
      <c r="AB103" s="113">
        <f t="shared" si="46"/>
        <v>13480547551.715675</v>
      </c>
      <c r="AC103" s="113">
        <f t="shared" si="46"/>
        <v>14079900069.600672</v>
      </c>
      <c r="AD103" s="113">
        <f t="shared" si="46"/>
        <v>14675573436.029997</v>
      </c>
      <c r="AE103" s="113">
        <f t="shared" si="46"/>
        <v>15268704425.962578</v>
      </c>
      <c r="AF103" s="113">
        <f t="shared" si="46"/>
        <v>15453171357.287619</v>
      </c>
      <c r="AG103" s="113">
        <f t="shared" si="46"/>
        <v>15530772338.766008</v>
      </c>
      <c r="AH103" s="113">
        <f t="shared" si="46"/>
        <v>15604992618.566082</v>
      </c>
      <c r="AI103" s="113">
        <f t="shared" si="47"/>
        <v>15675658515.805416</v>
      </c>
      <c r="AJ103" s="113">
        <f t="shared" si="47"/>
        <v>15742633562.216499</v>
      </c>
      <c r="AK103" s="113">
        <f t="shared" si="47"/>
        <v>15805776831.942654</v>
      </c>
      <c r="AL103" s="113">
        <f t="shared" si="47"/>
        <v>15864935380.145967</v>
      </c>
      <c r="AM103" s="113">
        <f t="shared" si="47"/>
        <v>15919952035.533596</v>
      </c>
      <c r="AN103" s="113">
        <f t="shared" si="47"/>
        <v>15970680919.371977</v>
      </c>
      <c r="AO103" s="113">
        <f t="shared" si="47"/>
        <v>16017026110.945625</v>
      </c>
      <c r="AP103" s="113">
        <f t="shared" si="47"/>
        <v>16058965289.289425</v>
      </c>
      <c r="AQ103" s="113">
        <f t="shared" si="47"/>
        <v>16096509020.540709</v>
      </c>
      <c r="AR103" s="113">
        <f t="shared" si="47"/>
        <v>16129635247.887793</v>
      </c>
      <c r="AS103" s="113">
        <f t="shared" si="48"/>
        <v>16158285626.441092</v>
      </c>
      <c r="AT103" s="113">
        <f t="shared" si="48"/>
        <v>16182442193.767128</v>
      </c>
      <c r="AU103" s="113">
        <f t="shared" si="48"/>
        <v>16202183667.589039</v>
      </c>
      <c r="AV103" s="113">
        <f t="shared" si="48"/>
        <v>16217635685.883577</v>
      </c>
      <c r="AW103" s="113">
        <f t="shared" si="48"/>
        <v>16228884626.823429</v>
      </c>
      <c r="AX103" s="113">
        <f t="shared" si="48"/>
        <v>16235960901.072607</v>
      </c>
      <c r="AY103" s="113">
        <f t="shared" si="48"/>
        <v>16238899773.114473</v>
      </c>
      <c r="AZ103" s="113">
        <f t="shared" si="48"/>
        <v>16237792937.209578</v>
      </c>
      <c r="BA103" s="113">
        <f t="shared" si="48"/>
        <v>16232762564.320833</v>
      </c>
      <c r="BB103" s="113">
        <f t="shared" si="48"/>
        <v>16223906094.045977</v>
      </c>
      <c r="BC103" s="113">
        <f t="shared" si="49"/>
        <v>16211279592.951229</v>
      </c>
      <c r="BD103" s="113">
        <f t="shared" si="49"/>
        <v>16194925160.49003</v>
      </c>
      <c r="BE103" s="113">
        <f t="shared" si="49"/>
        <v>16174900349.091669</v>
      </c>
      <c r="BF103" s="113">
        <f t="shared" si="49"/>
        <v>16151273475.437849</v>
      </c>
      <c r="BG103" s="113">
        <f t="shared" si="49"/>
        <v>16124103808.955175</v>
      </c>
      <c r="BH103" s="113">
        <f t="shared" si="49"/>
        <v>16101970392.775129</v>
      </c>
      <c r="BI103" s="113">
        <f t="shared" si="49"/>
        <v>16086639229.541481</v>
      </c>
      <c r="BJ103" s="113">
        <f t="shared" si="49"/>
        <v>16071322663.562721</v>
      </c>
      <c r="BK103" s="113">
        <f t="shared" si="49"/>
        <v>16056020680.940376</v>
      </c>
    </row>
    <row r="104" spans="2:63">
      <c r="C104" s="46">
        <v>12</v>
      </c>
      <c r="D104" s="51" t="str">
        <f>INDEX(Fixed.Retail.Services,C104)</f>
        <v>Llamadas entrantes de internacional</v>
      </c>
      <c r="H104" s="51" t="str">
        <f>INDEX(Fixed.Retail.Services.Units,C104)</f>
        <v>Minutos</v>
      </c>
      <c r="O104" s="113">
        <f t="shared" si="45"/>
        <v>0</v>
      </c>
      <c r="P104" s="113">
        <f t="shared" si="45"/>
        <v>0</v>
      </c>
      <c r="Q104" s="113">
        <f t="shared" si="45"/>
        <v>16712193544</v>
      </c>
      <c r="R104" s="113">
        <f t="shared" si="45"/>
        <v>14959564746</v>
      </c>
      <c r="S104" s="113">
        <f t="shared" si="45"/>
        <v>14228291998</v>
      </c>
      <c r="T104" s="113">
        <f t="shared" si="45"/>
        <v>14875302613</v>
      </c>
      <c r="U104" s="113">
        <f t="shared" si="45"/>
        <v>18103635581</v>
      </c>
      <c r="V104" s="113">
        <f t="shared" si="45"/>
        <v>23462166380.947029</v>
      </c>
      <c r="W104" s="113">
        <f t="shared" si="45"/>
        <v>26451296710.470806</v>
      </c>
      <c r="X104" s="113">
        <f t="shared" si="45"/>
        <v>29424479205.798939</v>
      </c>
      <c r="Y104" s="113">
        <f t="shared" si="46"/>
        <v>32290486603.782703</v>
      </c>
      <c r="Z104" s="113">
        <f t="shared" si="46"/>
        <v>34951291971.621979</v>
      </c>
      <c r="AA104" s="113">
        <f t="shared" si="46"/>
        <v>37307084030.332542</v>
      </c>
      <c r="AB104" s="113">
        <f t="shared" si="46"/>
        <v>39262055267.146149</v>
      </c>
      <c r="AC104" s="113">
        <f t="shared" si="46"/>
        <v>40730540361.695198</v>
      </c>
      <c r="AD104" s="113">
        <f t="shared" si="46"/>
        <v>41642991843.646301</v>
      </c>
      <c r="AE104" s="113">
        <f t="shared" si="46"/>
        <v>41951239318.589691</v>
      </c>
      <c r="AF104" s="113">
        <f t="shared" si="46"/>
        <v>41951239318.589691</v>
      </c>
      <c r="AG104" s="113">
        <f t="shared" si="46"/>
        <v>41951239318.589691</v>
      </c>
      <c r="AH104" s="113">
        <f t="shared" si="46"/>
        <v>41951239318.589691</v>
      </c>
      <c r="AI104" s="113">
        <f t="shared" si="47"/>
        <v>41951239318.589691</v>
      </c>
      <c r="AJ104" s="113">
        <f t="shared" si="47"/>
        <v>41951239318.589691</v>
      </c>
      <c r="AK104" s="113">
        <f t="shared" si="47"/>
        <v>41951239318.589691</v>
      </c>
      <c r="AL104" s="113">
        <f t="shared" si="47"/>
        <v>41951239318.589691</v>
      </c>
      <c r="AM104" s="113">
        <f t="shared" si="47"/>
        <v>41951239318.589691</v>
      </c>
      <c r="AN104" s="113">
        <f t="shared" si="47"/>
        <v>41951239318.589691</v>
      </c>
      <c r="AO104" s="113">
        <f t="shared" si="47"/>
        <v>41951239318.589691</v>
      </c>
      <c r="AP104" s="113">
        <f t="shared" si="47"/>
        <v>41951239318.589691</v>
      </c>
      <c r="AQ104" s="113">
        <f t="shared" si="47"/>
        <v>41951239318.589691</v>
      </c>
      <c r="AR104" s="113">
        <f t="shared" si="47"/>
        <v>41951239318.589691</v>
      </c>
      <c r="AS104" s="113">
        <f t="shared" si="48"/>
        <v>41951239318.589691</v>
      </c>
      <c r="AT104" s="113">
        <f t="shared" si="48"/>
        <v>41951239318.589691</v>
      </c>
      <c r="AU104" s="113">
        <f t="shared" si="48"/>
        <v>41951239318.589691</v>
      </c>
      <c r="AV104" s="113">
        <f t="shared" si="48"/>
        <v>41951239318.589691</v>
      </c>
      <c r="AW104" s="113">
        <f t="shared" si="48"/>
        <v>41951239318.589691</v>
      </c>
      <c r="AX104" s="113">
        <f t="shared" si="48"/>
        <v>41951239318.589691</v>
      </c>
      <c r="AY104" s="113">
        <f t="shared" si="48"/>
        <v>41951239318.589691</v>
      </c>
      <c r="AZ104" s="113">
        <f t="shared" si="48"/>
        <v>41951239318.589691</v>
      </c>
      <c r="BA104" s="113">
        <f t="shared" si="48"/>
        <v>41951239318.589691</v>
      </c>
      <c r="BB104" s="113">
        <f t="shared" si="48"/>
        <v>41951239318.589691</v>
      </c>
      <c r="BC104" s="113">
        <f t="shared" si="49"/>
        <v>41951239318.589691</v>
      </c>
      <c r="BD104" s="113">
        <f t="shared" si="49"/>
        <v>41951239318.589691</v>
      </c>
      <c r="BE104" s="113">
        <f t="shared" si="49"/>
        <v>41951239318.589691</v>
      </c>
      <c r="BF104" s="113">
        <f t="shared" si="49"/>
        <v>41951239318.589691</v>
      </c>
      <c r="BG104" s="113">
        <f t="shared" si="49"/>
        <v>41951239318.589691</v>
      </c>
      <c r="BH104" s="113">
        <f t="shared" si="49"/>
        <v>41951239318.589691</v>
      </c>
      <c r="BI104" s="113">
        <f t="shared" si="49"/>
        <v>41951239318.589691</v>
      </c>
      <c r="BJ104" s="113">
        <f t="shared" si="49"/>
        <v>41951239318.589691</v>
      </c>
      <c r="BK104" s="113">
        <f t="shared" si="49"/>
        <v>41951239318.589691</v>
      </c>
    </row>
    <row r="106" spans="2:63">
      <c r="B106" s="74"/>
      <c r="C106" s="74" t="s">
        <v>627</v>
      </c>
    </row>
    <row r="107" spans="2:63">
      <c r="C107" s="46">
        <v>24</v>
      </c>
      <c r="D107" s="51" t="str">
        <f>INDEX(Fixed.Retail.Services,C107)</f>
        <v>xDSL propio (contendido)</v>
      </c>
      <c r="H107" s="51" t="str">
        <f>INDEX(Fixed.Retail.Services.Units,C107)</f>
        <v>Mbps</v>
      </c>
      <c r="O107" s="113">
        <f t="shared" ref="O107:X108" si="50">INDEX(Fixed.Retail.Services.Volumes,$C107,MATCH(O$3,$O$3:$BK$3,0))</f>
        <v>0</v>
      </c>
      <c r="P107" s="113">
        <f t="shared" si="50"/>
        <v>0</v>
      </c>
      <c r="Q107" s="113">
        <f t="shared" si="50"/>
        <v>205392.28499999997</v>
      </c>
      <c r="R107" s="113">
        <f t="shared" si="50"/>
        <v>351536.45333333325</v>
      </c>
      <c r="S107" s="113">
        <f t="shared" si="50"/>
        <v>469459.63666666654</v>
      </c>
      <c r="T107" s="113">
        <f t="shared" si="50"/>
        <v>578483.30000000005</v>
      </c>
      <c r="U107" s="113">
        <f t="shared" si="50"/>
        <v>641909.97</v>
      </c>
      <c r="V107" s="113">
        <f t="shared" si="50"/>
        <v>712072.01680724777</v>
      </c>
      <c r="W107" s="113">
        <f t="shared" si="50"/>
        <v>781048.86852282286</v>
      </c>
      <c r="X107" s="113">
        <f t="shared" si="50"/>
        <v>848963.14391329302</v>
      </c>
      <c r="Y107" s="113">
        <f t="shared" ref="Y107:AH108" si="51">INDEX(Fixed.Retail.Services.Volumes,$C107,MATCH(Y$3,$O$3:$BK$3,0))</f>
        <v>916001.3965928317</v>
      </c>
      <c r="Z107" s="113">
        <f t="shared" si="51"/>
        <v>982346.06533645152</v>
      </c>
      <c r="AA107" s="113">
        <f t="shared" si="51"/>
        <v>1048165.466880315</v>
      </c>
      <c r="AB107" s="113">
        <f t="shared" si="51"/>
        <v>1113676.0228595375</v>
      </c>
      <c r="AC107" s="113">
        <f t="shared" si="51"/>
        <v>1179139.4675353735</v>
      </c>
      <c r="AD107" s="113">
        <f t="shared" si="51"/>
        <v>1244659.033019505</v>
      </c>
      <c r="AE107" s="113">
        <f t="shared" si="51"/>
        <v>1310145.3913582095</v>
      </c>
      <c r="AF107" s="113">
        <f t="shared" si="51"/>
        <v>1330820.5179198978</v>
      </c>
      <c r="AG107" s="113">
        <f t="shared" si="51"/>
        <v>1351052.997082145</v>
      </c>
      <c r="AH107" s="113">
        <f t="shared" si="51"/>
        <v>1371009.2638032108</v>
      </c>
      <c r="AI107" s="113">
        <f t="shared" ref="AI107:AR108" si="52">INDEX(Fixed.Retail.Services.Volumes,$C107,MATCH(AI$3,$O$3:$BK$3,0))</f>
        <v>1390632.3899818084</v>
      </c>
      <c r="AJ107" s="113">
        <f t="shared" si="52"/>
        <v>1409633.0571486845</v>
      </c>
      <c r="AK107" s="113">
        <f t="shared" si="52"/>
        <v>1427896.9258406444</v>
      </c>
      <c r="AL107" s="113">
        <f t="shared" si="52"/>
        <v>1445528.8249518392</v>
      </c>
      <c r="AM107" s="113">
        <f t="shared" si="52"/>
        <v>1462686.9353491033</v>
      </c>
      <c r="AN107" s="113">
        <f t="shared" si="52"/>
        <v>1479728.9085536578</v>
      </c>
      <c r="AO107" s="113">
        <f t="shared" si="52"/>
        <v>1496483.9989224945</v>
      </c>
      <c r="AP107" s="113">
        <f t="shared" si="52"/>
        <v>1512529.4887242285</v>
      </c>
      <c r="AQ107" s="113">
        <f t="shared" si="52"/>
        <v>1527923.9684766852</v>
      </c>
      <c r="AR107" s="113">
        <f t="shared" si="52"/>
        <v>1542761.1520797077</v>
      </c>
      <c r="AS107" s="113">
        <f t="shared" ref="AS107:BB108" si="53">INDEX(Fixed.Retail.Services.Volumes,$C107,MATCH(AS$3,$O$3:$BK$3,0))</f>
        <v>1557065.5311816258</v>
      </c>
      <c r="AT107" s="113">
        <f t="shared" si="53"/>
        <v>1570752.3032084682</v>
      </c>
      <c r="AU107" s="113">
        <f t="shared" si="53"/>
        <v>1583770.9770904358</v>
      </c>
      <c r="AV107" s="113">
        <f t="shared" si="53"/>
        <v>1596150.142525933</v>
      </c>
      <c r="AW107" s="113">
        <f t="shared" si="53"/>
        <v>1607948.8153021343</v>
      </c>
      <c r="AX107" s="113">
        <f t="shared" si="53"/>
        <v>1619170.3589129688</v>
      </c>
      <c r="AY107" s="113">
        <f t="shared" si="53"/>
        <v>1629733.8755302939</v>
      </c>
      <c r="AZ107" s="113">
        <f t="shared" si="53"/>
        <v>1639588.7967626096</v>
      </c>
      <c r="BA107" s="113">
        <f t="shared" si="53"/>
        <v>1648753.0225833601</v>
      </c>
      <c r="BB107" s="113">
        <f t="shared" si="53"/>
        <v>1657276.6767842714</v>
      </c>
      <c r="BC107" s="113">
        <f t="shared" ref="BC107:BK108" si="54">INDEX(Fixed.Retail.Services.Volumes,$C107,MATCH(BC$3,$O$3:$BK$3,0))</f>
        <v>1665169.6565428851</v>
      </c>
      <c r="BD107" s="113">
        <f t="shared" si="54"/>
        <v>1672373.0427241519</v>
      </c>
      <c r="BE107" s="113">
        <f t="shared" si="54"/>
        <v>1678848.9863561466</v>
      </c>
      <c r="BF107" s="113">
        <f t="shared" si="54"/>
        <v>1684617.0691592782</v>
      </c>
      <c r="BG107" s="113">
        <f t="shared" si="54"/>
        <v>1689724.998622162</v>
      </c>
      <c r="BH107" s="113">
        <f t="shared" si="54"/>
        <v>1692120.9081345319</v>
      </c>
      <c r="BI107" s="113">
        <f t="shared" si="54"/>
        <v>1694520.2148756795</v>
      </c>
      <c r="BJ107" s="113">
        <f t="shared" si="54"/>
        <v>1696922.9236626327</v>
      </c>
      <c r="BK107" s="113">
        <f t="shared" si="54"/>
        <v>1699329.0393192498</v>
      </c>
    </row>
    <row r="108" spans="2:63">
      <c r="C108" s="46">
        <v>22</v>
      </c>
      <c r="D108" s="51" t="str">
        <f>INDEX(Fixed.Retail.Services,C108)</f>
        <v>Enlaces dedicados</v>
      </c>
      <c r="H108" s="51" t="str">
        <f>INDEX(Fixed.Retail.Services.Units,C108)</f>
        <v>Mbps</v>
      </c>
      <c r="O108" s="113">
        <f t="shared" si="50"/>
        <v>0</v>
      </c>
      <c r="P108" s="113">
        <f t="shared" si="50"/>
        <v>0</v>
      </c>
      <c r="Q108" s="113">
        <f t="shared" si="50"/>
        <v>155539.80000000002</v>
      </c>
      <c r="R108" s="113">
        <f t="shared" ca="1" si="50"/>
        <v>183744.4</v>
      </c>
      <c r="S108" s="113">
        <f t="shared" ca="1" si="50"/>
        <v>203512.23060000001</v>
      </c>
      <c r="T108" s="113">
        <f t="shared" ca="1" si="50"/>
        <v>225398.21694389998</v>
      </c>
      <c r="U108" s="113">
        <f t="shared" ca="1" si="50"/>
        <v>252336.79611232787</v>
      </c>
      <c r="V108" s="113">
        <f t="shared" ca="1" si="50"/>
        <v>274348.89191398263</v>
      </c>
      <c r="W108" s="113">
        <f t="shared" ca="1" si="50"/>
        <v>298323.48644794722</v>
      </c>
      <c r="X108" s="113">
        <f t="shared" ca="1" si="50"/>
        <v>325867.47275813529</v>
      </c>
      <c r="Y108" s="113">
        <f t="shared" ca="1" si="51"/>
        <v>349291.28622126812</v>
      </c>
      <c r="Z108" s="113">
        <f t="shared" ca="1" si="51"/>
        <v>365839.79885330889</v>
      </c>
      <c r="AA108" s="113">
        <f t="shared" ca="1" si="51"/>
        <v>379723.95036635071</v>
      </c>
      <c r="AB108" s="113">
        <f t="shared" ca="1" si="51"/>
        <v>392856.9857414217</v>
      </c>
      <c r="AC108" s="113">
        <f t="shared" ca="1" si="51"/>
        <v>405462.62783442577</v>
      </c>
      <c r="AD108" s="113">
        <f t="shared" ca="1" si="51"/>
        <v>418207.83421907568</v>
      </c>
      <c r="AE108" s="113">
        <f t="shared" ca="1" si="51"/>
        <v>432024.03189910657</v>
      </c>
      <c r="AF108" s="113">
        <f t="shared" ca="1" si="51"/>
        <v>432674.01031813439</v>
      </c>
      <c r="AG108" s="113">
        <f t="shared" ca="1" si="51"/>
        <v>433003.33271710848</v>
      </c>
      <c r="AH108" s="113">
        <f t="shared" ca="1" si="51"/>
        <v>433254.65770579927</v>
      </c>
      <c r="AI108" s="113">
        <f t="shared" ca="1" si="52"/>
        <v>433540.64821017155</v>
      </c>
      <c r="AJ108" s="113">
        <f t="shared" ca="1" si="52"/>
        <v>433809.30595670303</v>
      </c>
      <c r="AK108" s="113">
        <f t="shared" ca="1" si="52"/>
        <v>434051.96456647344</v>
      </c>
      <c r="AL108" s="113">
        <f t="shared" ca="1" si="52"/>
        <v>434285.95679732342</v>
      </c>
      <c r="AM108" s="113">
        <f t="shared" ca="1" si="52"/>
        <v>434485.28351249197</v>
      </c>
      <c r="AN108" s="113">
        <f t="shared" ca="1" si="52"/>
        <v>434667.27746981976</v>
      </c>
      <c r="AO108" s="113">
        <f t="shared" ca="1" si="52"/>
        <v>434866.6041849883</v>
      </c>
      <c r="AP108" s="113">
        <f t="shared" ca="1" si="52"/>
        <v>435083.2636579976</v>
      </c>
      <c r="AQ108" s="113">
        <f t="shared" ca="1" si="52"/>
        <v>435230.59209964389</v>
      </c>
      <c r="AR108" s="113">
        <f t="shared" ca="1" si="52"/>
        <v>435369.25416236988</v>
      </c>
      <c r="AS108" s="113">
        <f t="shared" ca="1" si="53"/>
        <v>435490.58346725506</v>
      </c>
      <c r="AT108" s="113">
        <f t="shared" ca="1" si="53"/>
        <v>435568.58087753836</v>
      </c>
      <c r="AU108" s="113">
        <f t="shared" ca="1" si="53"/>
        <v>435646.57828782173</v>
      </c>
      <c r="AV108" s="113">
        <f t="shared" ca="1" si="53"/>
        <v>435698.57656134397</v>
      </c>
      <c r="AW108" s="113">
        <f t="shared" ca="1" si="53"/>
        <v>435750.57483486616</v>
      </c>
      <c r="AX108" s="113">
        <f t="shared" ca="1" si="53"/>
        <v>435767.90759270691</v>
      </c>
      <c r="AY108" s="113">
        <f t="shared" ca="1" si="53"/>
        <v>435776.57397162728</v>
      </c>
      <c r="AZ108" s="113">
        <f t="shared" ca="1" si="53"/>
        <v>435776.57397162728</v>
      </c>
      <c r="BA108" s="113">
        <f t="shared" ca="1" si="53"/>
        <v>435767.90759270691</v>
      </c>
      <c r="BB108" s="113">
        <f t="shared" ca="1" si="53"/>
        <v>435741.90845594584</v>
      </c>
      <c r="BC108" s="113">
        <f t="shared" ca="1" si="54"/>
        <v>435672.57742458285</v>
      </c>
      <c r="BD108" s="113">
        <f t="shared" ca="1" si="54"/>
        <v>435637.91190890135</v>
      </c>
      <c r="BE108" s="113">
        <f t="shared" ca="1" si="54"/>
        <v>435551.24811969767</v>
      </c>
      <c r="BF108" s="113">
        <f t="shared" ca="1" si="54"/>
        <v>435438.58519373281</v>
      </c>
      <c r="BG108" s="113">
        <f t="shared" ca="1" si="54"/>
        <v>435325.92226776801</v>
      </c>
      <c r="BH108" s="113">
        <f t="shared" ca="1" si="54"/>
        <v>435265.25761532539</v>
      </c>
      <c r="BI108" s="113">
        <f t="shared" ca="1" si="54"/>
        <v>435187.26020504208</v>
      </c>
      <c r="BJ108" s="113">
        <f t="shared" ca="1" si="54"/>
        <v>435152.59468936059</v>
      </c>
      <c r="BK108" s="113">
        <f t="shared" ca="1" si="54"/>
        <v>435083.2636579976</v>
      </c>
    </row>
    <row r="110" spans="2:63">
      <c r="B110" s="74" t="s">
        <v>57</v>
      </c>
      <c r="C110" s="74" t="s">
        <v>628</v>
      </c>
    </row>
    <row r="111" spans="2:63">
      <c r="D111" t="s">
        <v>629</v>
      </c>
      <c r="O111" s="72">
        <f>Mercado!Q126</f>
        <v>0.21897585534372496</v>
      </c>
      <c r="P111" s="72">
        <f>Mercado!R126</f>
        <v>0.23575275755420164</v>
      </c>
      <c r="Q111" s="72">
        <f>Mercado!S126</f>
        <v>0.24686663199100869</v>
      </c>
      <c r="R111" s="72">
        <f>Mercado!T126</f>
        <v>0.26017299103315566</v>
      </c>
      <c r="S111" s="72">
        <f>Mercado!U126</f>
        <v>0.28179167492229434</v>
      </c>
      <c r="T111" s="72">
        <f>Mercado!V126</f>
        <v>0.34542911441069474</v>
      </c>
      <c r="U111" s="72">
        <f>Mercado!W126</f>
        <v>0.39014302106446958</v>
      </c>
      <c r="V111" s="72">
        <f>Mercado!X126</f>
        <v>0.4064914145842996</v>
      </c>
      <c r="W111" s="72">
        <f>Mercado!Y126</f>
        <v>0.42068453466568601</v>
      </c>
      <c r="X111" s="72">
        <f>Mercado!Z126</f>
        <v>0.43289621650503046</v>
      </c>
      <c r="Y111" s="72">
        <f>Mercado!AA126</f>
        <v>0.44332797677606506</v>
      </c>
      <c r="Z111" s="72">
        <f>Mercado!AB126</f>
        <v>0.45218956567667978</v>
      </c>
      <c r="AA111" s="72">
        <f>Mercado!AC126</f>
        <v>0.45968549823518146</v>
      </c>
      <c r="AB111" s="72">
        <f>Mercado!AD126</f>
        <v>0.46600664888674942</v>
      </c>
      <c r="AC111" s="72">
        <f>Mercado!AE126</f>
        <v>0.47132573474916967</v>
      </c>
      <c r="AD111" s="72">
        <f>Mercado!AF126</f>
        <v>0.47579555662544076</v>
      </c>
      <c r="AE111" s="72">
        <f>Mercado!AG126</f>
        <v>0.47954905213701043</v>
      </c>
      <c r="AF111" s="72">
        <f>Mercado!AH126</f>
        <v>0.47954905213701043</v>
      </c>
      <c r="AG111" s="72">
        <f>Mercado!AI126</f>
        <v>0.47954905213701043</v>
      </c>
      <c r="AH111" s="72">
        <f>Mercado!AJ126</f>
        <v>0.47954905213701043</v>
      </c>
      <c r="AI111" s="72">
        <f>Mercado!AK126</f>
        <v>0.47954905213701043</v>
      </c>
      <c r="AJ111" s="72">
        <f>Mercado!AL126</f>
        <v>0.47954905213701043</v>
      </c>
      <c r="AK111" s="72">
        <f>Mercado!AM126</f>
        <v>0.47954905213701043</v>
      </c>
      <c r="AL111" s="72">
        <f>Mercado!AN126</f>
        <v>0.47954905213701043</v>
      </c>
      <c r="AM111" s="72">
        <f>Mercado!AO126</f>
        <v>0.47954905213701043</v>
      </c>
      <c r="AN111" s="72">
        <f>Mercado!AP126</f>
        <v>0.47954905213701043</v>
      </c>
      <c r="AO111" s="72">
        <f>Mercado!AQ126</f>
        <v>0.47954905213701043</v>
      </c>
      <c r="AP111" s="72">
        <f>Mercado!AR126</f>
        <v>0.47954905213701043</v>
      </c>
      <c r="AQ111" s="72">
        <f>Mercado!AS126</f>
        <v>0.47954905213701043</v>
      </c>
      <c r="AR111" s="72">
        <f>Mercado!AT126</f>
        <v>0.47954905213701043</v>
      </c>
      <c r="AS111" s="72">
        <f>Mercado!AU126</f>
        <v>0.47954905213701043</v>
      </c>
      <c r="AT111" s="72">
        <f>Mercado!AV126</f>
        <v>0.47954905213701043</v>
      </c>
      <c r="AU111" s="72">
        <f>Mercado!AW126</f>
        <v>0.47954905213701043</v>
      </c>
      <c r="AV111" s="72">
        <f>Mercado!AX126</f>
        <v>0.47954905213701043</v>
      </c>
      <c r="AW111" s="72">
        <f>Mercado!AY126</f>
        <v>0.47954905213701043</v>
      </c>
      <c r="AX111" s="72">
        <f>Mercado!AZ126</f>
        <v>0.47954905213701043</v>
      </c>
      <c r="AY111" s="72">
        <f>Mercado!BA126</f>
        <v>0.47954905213701043</v>
      </c>
      <c r="AZ111" s="72">
        <f>Mercado!BB126</f>
        <v>0.47954905213701043</v>
      </c>
      <c r="BA111" s="72">
        <f>Mercado!BC126</f>
        <v>0.47954905213701043</v>
      </c>
      <c r="BB111" s="72">
        <f>Mercado!BD126</f>
        <v>0.47954905213701043</v>
      </c>
      <c r="BC111" s="72">
        <f>Mercado!BE126</f>
        <v>0.47954905213701043</v>
      </c>
      <c r="BD111" s="72">
        <f>Mercado!BF126</f>
        <v>0.47954905213701043</v>
      </c>
      <c r="BE111" s="72">
        <f>Mercado!BG126</f>
        <v>0.47954905213701043</v>
      </c>
      <c r="BF111" s="72">
        <f>Mercado!BH126</f>
        <v>0.47954905213701043</v>
      </c>
      <c r="BG111" s="72">
        <f>Mercado!BI126</f>
        <v>0.47954905213701043</v>
      </c>
      <c r="BH111" s="72">
        <f>Mercado!BJ126</f>
        <v>0.47954905213701043</v>
      </c>
      <c r="BI111" s="72">
        <f>Mercado!BK126</f>
        <v>0.47954905213701043</v>
      </c>
      <c r="BJ111" s="72">
        <f>Mercado!BL126</f>
        <v>0.47954905213701043</v>
      </c>
      <c r="BK111" s="72">
        <f>Mercado!BM126</f>
        <v>0.47954905213701043</v>
      </c>
    </row>
    <row r="112" spans="2:63">
      <c r="D112" t="s">
        <v>598</v>
      </c>
      <c r="H112" t="s">
        <v>118</v>
      </c>
      <c r="O112" s="145">
        <f>Mercado!Q140</f>
        <v>3398843</v>
      </c>
      <c r="P112" s="145">
        <f>Mercado!R140</f>
        <v>3972572</v>
      </c>
      <c r="Q112" s="145">
        <f>Mercado!S140</f>
        <v>4339398</v>
      </c>
      <c r="R112" s="145">
        <f>Mercado!T140</f>
        <v>4836069</v>
      </c>
      <c r="S112" s="145">
        <f>Mercado!U140</f>
        <v>5170013</v>
      </c>
      <c r="T112" s="145">
        <f>Mercado!V140</f>
        <v>5439662</v>
      </c>
      <c r="U112" s="145">
        <f>Mercado!W140</f>
        <v>5692749.5510190642</v>
      </c>
      <c r="V112" s="145">
        <f>Mercado!X140</f>
        <v>6054494.4629229344</v>
      </c>
      <c r="W112" s="145">
        <f>Mercado!Y140</f>
        <v>6392952.1935422122</v>
      </c>
      <c r="X112" s="145">
        <f>Mercado!Z140</f>
        <v>6708759.0987711744</v>
      </c>
      <c r="Y112" s="145">
        <f>Mercado!AA140</f>
        <v>7003277.9571932629</v>
      </c>
      <c r="Z112" s="145">
        <f>Mercado!AB140</f>
        <v>7278036.3816105668</v>
      </c>
      <c r="AA112" s="145">
        <f>Mercado!AC140</f>
        <v>7534614.3877293281</v>
      </c>
      <c r="AB112" s="145">
        <f>Mercado!AD140</f>
        <v>7775024.4237750741</v>
      </c>
      <c r="AC112" s="145">
        <f>Mercado!AE140</f>
        <v>8001577.9156232914</v>
      </c>
      <c r="AD112" s="145">
        <f>Mercado!AF140</f>
        <v>8215448.9098678185</v>
      </c>
      <c r="AE112" s="145">
        <f>Mercado!AG140</f>
        <v>8416564.4239596967</v>
      </c>
      <c r="AF112" s="145">
        <f>Mercado!AH140</f>
        <v>8549384.4421254452</v>
      </c>
      <c r="AG112" s="145">
        <f>Mercado!AI140</f>
        <v>8679360.8290583026</v>
      </c>
      <c r="AH112" s="145">
        <f>Mercado!AJ140</f>
        <v>8807562.7871214822</v>
      </c>
      <c r="AI112" s="145">
        <f>Mercado!AK140</f>
        <v>8933624.601917807</v>
      </c>
      <c r="AJ112" s="145">
        <f>Mercado!AL140</f>
        <v>9055687.6495482996</v>
      </c>
      <c r="AK112" s="145">
        <f>Mercado!AM140</f>
        <v>9173017.3966821358</v>
      </c>
      <c r="AL112" s="145">
        <f>Mercado!AN140</f>
        <v>9286287.2793722432</v>
      </c>
      <c r="AM112" s="145">
        <f>Mercado!AO140</f>
        <v>9396513.4744987823</v>
      </c>
      <c r="AN112" s="145">
        <f>Mercado!AP140</f>
        <v>9505993.5874187946</v>
      </c>
      <c r="AO112" s="145">
        <f>Mercado!AQ140</f>
        <v>9613630.7233036794</v>
      </c>
      <c r="AP112" s="145">
        <f>Mercado!AR140</f>
        <v>9716709.2820049226</v>
      </c>
      <c r="AQ112" s="145">
        <f>Mercado!AS140</f>
        <v>9815605.6575251818</v>
      </c>
      <c r="AR112" s="145">
        <f>Mercado!AT140</f>
        <v>9910921.8815783747</v>
      </c>
      <c r="AS112" s="145">
        <f>Mercado!AU140</f>
        <v>10002815.292073239</v>
      </c>
      <c r="AT112" s="145">
        <f>Mercado!AV140</f>
        <v>10090741.104948517</v>
      </c>
      <c r="AU112" s="145">
        <f>Mercado!AW140</f>
        <v>10174374.958232928</v>
      </c>
      <c r="AV112" s="145">
        <f>Mercado!AX140</f>
        <v>10253900.516304543</v>
      </c>
      <c r="AW112" s="145">
        <f>Mercado!AY140</f>
        <v>10329696.905158129</v>
      </c>
      <c r="AX112" s="145">
        <f>Mercado!AZ140</f>
        <v>10401785.732367568</v>
      </c>
      <c r="AY112" s="145">
        <f>Mercado!BA140</f>
        <v>10469647.298526354</v>
      </c>
      <c r="AZ112" s="145">
        <f>Mercado!BB140</f>
        <v>10532956.744937371</v>
      </c>
      <c r="BA112" s="145">
        <f>Mercado!BC140</f>
        <v>10591829.063631786</v>
      </c>
      <c r="BB112" s="145">
        <f>Mercado!BD140</f>
        <v>10646586.257133154</v>
      </c>
      <c r="BC112" s="145">
        <f>Mercado!BE140</f>
        <v>10697291.906348553</v>
      </c>
      <c r="BD112" s="145">
        <f>Mercado!BF140</f>
        <v>10743567.506190524</v>
      </c>
      <c r="BE112" s="145">
        <f>Mercado!BG140</f>
        <v>10785169.909362059</v>
      </c>
      <c r="BF112" s="145">
        <f>Mercado!BH140</f>
        <v>10822224.911681278</v>
      </c>
      <c r="BG112" s="145">
        <f>Mercado!BI140</f>
        <v>10855038.992989333</v>
      </c>
      <c r="BH112" s="145">
        <f>Mercado!BJ140</f>
        <v>10870430.663942689</v>
      </c>
      <c r="BI112" s="145">
        <f>Mercado!BK140</f>
        <v>10885844.159187498</v>
      </c>
      <c r="BJ112" s="145">
        <f>Mercado!BL140</f>
        <v>10901279.509669051</v>
      </c>
      <c r="BK112" s="145">
        <f>Mercado!BM140</f>
        <v>10916736.746376514</v>
      </c>
    </row>
    <row r="113" spans="2:63">
      <c r="D113" t="s">
        <v>630</v>
      </c>
      <c r="H113" t="s">
        <v>118</v>
      </c>
      <c r="O113" s="145">
        <f>Mercado!Q141</f>
        <v>2032552</v>
      </c>
      <c r="P113" s="145">
        <f>Mercado!R141</f>
        <v>2054659</v>
      </c>
      <c r="Q113" s="145">
        <f>Mercado!S141</f>
        <v>2160149</v>
      </c>
      <c r="R113" s="145">
        <f>Mercado!T141</f>
        <v>2212133</v>
      </c>
      <c r="S113" s="145">
        <f>Mercado!U141</f>
        <v>2678651</v>
      </c>
      <c r="T113" s="145">
        <f>Mercado!V141</f>
        <v>4444789</v>
      </c>
      <c r="U113" s="145">
        <f>Mercado!W141</f>
        <v>5708324</v>
      </c>
      <c r="V113" s="145">
        <f>Mercado!X141</f>
        <v>6071058.5879161516</v>
      </c>
      <c r="W113" s="145">
        <f>Mercado!Y141</f>
        <v>6410442.2845577346</v>
      </c>
      <c r="X113" s="145">
        <f>Mercado!Z141</f>
        <v>6727113.1867866069</v>
      </c>
      <c r="Y113" s="145">
        <f>Mercado!AA141</f>
        <v>7022437.8015296618</v>
      </c>
      <c r="Z113" s="145">
        <f>Mercado!AB141</f>
        <v>7297947.920892409</v>
      </c>
      <c r="AA113" s="145">
        <f>Mercado!AC141</f>
        <v>7555227.8832504386</v>
      </c>
      <c r="AB113" s="145">
        <f>Mercado!AD141</f>
        <v>7796295.6425645873</v>
      </c>
      <c r="AC113" s="145">
        <f>Mercado!AE141</f>
        <v>8023468.9484005142</v>
      </c>
      <c r="AD113" s="145">
        <f>Mercado!AF141</f>
        <v>8237925.0593550783</v>
      </c>
      <c r="AE113" s="145">
        <f>Mercado!AG141</f>
        <v>8439590.7932107858</v>
      </c>
      <c r="AF113" s="145">
        <f>Mercado!AH141</f>
        <v>8572774.1856261883</v>
      </c>
      <c r="AG113" s="145">
        <f>Mercado!AI141</f>
        <v>8703106.1670901012</v>
      </c>
      <c r="AH113" s="145">
        <f>Mercado!AJ141</f>
        <v>8831658.8651317786</v>
      </c>
      <c r="AI113" s="145">
        <f>Mercado!AK141</f>
        <v>8958065.5648181532</v>
      </c>
      <c r="AJ113" s="145">
        <f>Mercado!AL141</f>
        <v>9080462.5573536064</v>
      </c>
      <c r="AK113" s="145">
        <f>Mercado!AM141</f>
        <v>9198113.2998420261</v>
      </c>
      <c r="AL113" s="145">
        <f>Mercado!AN141</f>
        <v>9311693.070749281</v>
      </c>
      <c r="AM113" s="145">
        <f>Mercado!AO141</f>
        <v>9422220.8270523604</v>
      </c>
      <c r="AN113" s="145">
        <f>Mercado!AP141</f>
        <v>9532000.4599877577</v>
      </c>
      <c r="AO113" s="145">
        <f>Mercado!AQ141</f>
        <v>9639932.07379869</v>
      </c>
      <c r="AP113" s="145">
        <f>Mercado!AR141</f>
        <v>9743292.6388905421</v>
      </c>
      <c r="AQ113" s="145">
        <f>Mercado!AS141</f>
        <v>9842459.5790195446</v>
      </c>
      <c r="AR113" s="145">
        <f>Mercado!AT141</f>
        <v>9938036.5729617458</v>
      </c>
      <c r="AS113" s="145">
        <f>Mercado!AU141</f>
        <v>10030181.389077146</v>
      </c>
      <c r="AT113" s="145">
        <f>Mercado!AV141</f>
        <v>10118347.752862746</v>
      </c>
      <c r="AU113" s="145">
        <f>Mercado!AW141</f>
        <v>10202210.414944978</v>
      </c>
      <c r="AV113" s="145">
        <f>Mercado!AX141</f>
        <v>10281953.542178167</v>
      </c>
      <c r="AW113" s="145">
        <f>Mercado!AY141</f>
        <v>10357957.297784945</v>
      </c>
      <c r="AX113" s="145">
        <f>Mercado!AZ141</f>
        <v>10430243.348454053</v>
      </c>
      <c r="AY113" s="145">
        <f>Mercado!BA141</f>
        <v>10498290.572964823</v>
      </c>
      <c r="AZ113" s="145">
        <f>Mercado!BB141</f>
        <v>10561773.223858895</v>
      </c>
      <c r="BA113" s="145">
        <f>Mercado!BC141</f>
        <v>10620806.607767172</v>
      </c>
      <c r="BB113" s="145">
        <f>Mercado!BD141</f>
        <v>10675713.608160425</v>
      </c>
      <c r="BC113" s="145">
        <f>Mercado!BE141</f>
        <v>10726557.979892891</v>
      </c>
      <c r="BD113" s="145">
        <f>Mercado!BF141</f>
        <v>10772960.182347948</v>
      </c>
      <c r="BE113" s="145">
        <f>Mercado!BG141</f>
        <v>10814676.403016612</v>
      </c>
      <c r="BF113" s="145">
        <f>Mercado!BH141</f>
        <v>10851832.781874169</v>
      </c>
      <c r="BG113" s="145">
        <f>Mercado!BI141</f>
        <v>10884736.637241423</v>
      </c>
      <c r="BH113" s="145">
        <f>Mercado!BJ141</f>
        <v>10900170.41733586</v>
      </c>
      <c r="BI113" s="145">
        <f>Mercado!BK141</f>
        <v>10915626.081429511</v>
      </c>
      <c r="BJ113" s="145">
        <f>Mercado!BL141</f>
        <v>10931103.660552325</v>
      </c>
      <c r="BK113" s="145">
        <f>Mercado!BM141</f>
        <v>10946603.185778251</v>
      </c>
    </row>
    <row r="115" spans="2:63">
      <c r="B115" s="74" t="s">
        <v>610</v>
      </c>
      <c r="C115" s="74" t="s">
        <v>601</v>
      </c>
      <c r="P115" s="116">
        <f>P9</f>
        <v>19867631</v>
      </c>
      <c r="Q115" s="116">
        <f t="shared" ref="Q115:BK115" si="55">Q9</f>
        <v>19997903</v>
      </c>
      <c r="R115" s="116">
        <f t="shared" si="55"/>
        <v>20491430</v>
      </c>
      <c r="S115" s="116">
        <f t="shared" si="55"/>
        <v>19503701</v>
      </c>
      <c r="T115" s="116">
        <f t="shared" si="55"/>
        <v>19891462</v>
      </c>
      <c r="U115" s="116">
        <f t="shared" si="55"/>
        <v>19731371</v>
      </c>
      <c r="V115" s="116">
        <f t="shared" si="55"/>
        <v>19992486.445586517</v>
      </c>
      <c r="W115" s="116">
        <f t="shared" si="55"/>
        <v>20250433.368300006</v>
      </c>
      <c r="X115" s="116">
        <f t="shared" si="55"/>
        <v>20505228.925424799</v>
      </c>
      <c r="Y115" s="116">
        <f t="shared" si="55"/>
        <v>20757047.684753366</v>
      </c>
      <c r="Z115" s="116">
        <f t="shared" si="55"/>
        <v>21005607.152293563</v>
      </c>
      <c r="AA115" s="116">
        <f t="shared" si="55"/>
        <v>21250423.687339664</v>
      </c>
      <c r="AB115" s="116">
        <f t="shared" si="55"/>
        <v>21491855.760084078</v>
      </c>
      <c r="AC115" s="116">
        <f t="shared" si="55"/>
        <v>21730939.92930967</v>
      </c>
      <c r="AD115" s="116">
        <f t="shared" si="55"/>
        <v>21966767.621087559</v>
      </c>
      <c r="AE115" s="116">
        <f t="shared" si="55"/>
        <v>22196524.976164393</v>
      </c>
      <c r="AF115" s="116">
        <f t="shared" si="55"/>
        <v>22439397.577069782</v>
      </c>
      <c r="AG115" s="116">
        <f t="shared" si="55"/>
        <v>22677070.358527124</v>
      </c>
      <c r="AH115" s="116">
        <f t="shared" si="55"/>
        <v>22911498.447199054</v>
      </c>
      <c r="AI115" s="116">
        <f t="shared" si="55"/>
        <v>23142013.10347797</v>
      </c>
      <c r="AJ115" s="116">
        <f t="shared" si="55"/>
        <v>23365215.676869132</v>
      </c>
      <c r="AK115" s="116">
        <f t="shared" si="55"/>
        <v>23579763.011250652</v>
      </c>
      <c r="AL115" s="116">
        <f t="shared" si="55"/>
        <v>23786886.54122084</v>
      </c>
      <c r="AM115" s="116">
        <f t="shared" si="55"/>
        <v>23988444.431876138</v>
      </c>
      <c r="AN115" s="116">
        <f t="shared" si="55"/>
        <v>24188638.048316672</v>
      </c>
      <c r="AO115" s="116">
        <f t="shared" si="55"/>
        <v>24385461.625872169</v>
      </c>
      <c r="AP115" s="116">
        <f t="shared" si="55"/>
        <v>24573949.46072631</v>
      </c>
      <c r="AQ115" s="116">
        <f t="shared" si="55"/>
        <v>24754789.821045693</v>
      </c>
      <c r="AR115" s="116">
        <f t="shared" si="55"/>
        <v>24929083.572574854</v>
      </c>
      <c r="AS115" s="116">
        <f t="shared" si="55"/>
        <v>25097118.420944642</v>
      </c>
      <c r="AT115" s="116">
        <f t="shared" si="55"/>
        <v>25257898.182569806</v>
      </c>
      <c r="AU115" s="116">
        <f t="shared" si="55"/>
        <v>25410829.734239802</v>
      </c>
      <c r="AV115" s="116">
        <f t="shared" si="55"/>
        <v>25556248.921754159</v>
      </c>
      <c r="AW115" s="116">
        <f t="shared" si="55"/>
        <v>25694849.008957379</v>
      </c>
      <c r="AX115" s="116">
        <f t="shared" si="55"/>
        <v>25826669.507119987</v>
      </c>
      <c r="AY115" s="116">
        <f t="shared" si="55"/>
        <v>25950760.102062758</v>
      </c>
      <c r="AZ115" s="116">
        <f t="shared" si="55"/>
        <v>26066526.762270074</v>
      </c>
      <c r="BA115" s="116">
        <f t="shared" si="55"/>
        <v>26174179.76036559</v>
      </c>
      <c r="BB115" s="116">
        <f t="shared" si="55"/>
        <v>26274307.905110762</v>
      </c>
      <c r="BC115" s="116">
        <f t="shared" si="55"/>
        <v>26367027.459554523</v>
      </c>
      <c r="BD115" s="116">
        <f t="shared" si="55"/>
        <v>26451646.295233723</v>
      </c>
      <c r="BE115" s="116">
        <f t="shared" si="55"/>
        <v>26527719.796816722</v>
      </c>
      <c r="BF115" s="116">
        <f t="shared" si="55"/>
        <v>26595477.992562428</v>
      </c>
      <c r="BG115" s="116">
        <f t="shared" si="55"/>
        <v>26655481.306698881</v>
      </c>
      <c r="BH115" s="116">
        <f t="shared" si="55"/>
        <v>26683626.274666406</v>
      </c>
      <c r="BI115" s="116">
        <f t="shared" si="55"/>
        <v>26711811.150190804</v>
      </c>
      <c r="BJ115" s="116">
        <f t="shared" si="55"/>
        <v>26740035.989858139</v>
      </c>
      <c r="BK115" s="116">
        <f t="shared" si="55"/>
        <v>26768300.850334723</v>
      </c>
    </row>
    <row r="116" spans="2:63">
      <c r="B116" s="74"/>
      <c r="C116" s="74"/>
      <c r="D116" t="s">
        <v>598</v>
      </c>
    </row>
    <row r="117" spans="2:63">
      <c r="B117" s="74"/>
      <c r="C117" s="74"/>
    </row>
    <row r="118" spans="2:63">
      <c r="C118" s="46">
        <v>1</v>
      </c>
      <c r="D118" s="274" t="s">
        <v>614</v>
      </c>
      <c r="H118" s="51" t="str">
        <f t="shared" ref="H118:H124" si="56">INDEX(Fixed.Retail.Services.Units,C118)</f>
        <v>Minutos</v>
      </c>
      <c r="O118" s="113"/>
      <c r="P118" s="113"/>
      <c r="Q118" s="113">
        <f t="shared" ref="Q118:BK118" si="57">Q92/AVERAGE(P$115:Q$115)/12</f>
        <v>339.03667741647865</v>
      </c>
      <c r="R118" s="113">
        <f t="shared" si="57"/>
        <v>251.05651598920994</v>
      </c>
      <c r="S118" s="113">
        <f t="shared" si="57"/>
        <v>200.6700925258659</v>
      </c>
      <c r="T118" s="113">
        <f t="shared" si="57"/>
        <v>162.46313886583141</v>
      </c>
      <c r="U118" s="113">
        <f t="shared" si="57"/>
        <v>144.21540786650141</v>
      </c>
      <c r="V118" s="113">
        <f t="shared" si="57"/>
        <v>130.63217073369074</v>
      </c>
      <c r="W118" s="113">
        <f t="shared" si="57"/>
        <v>125.4700269124171</v>
      </c>
      <c r="X118" s="113">
        <f t="shared" si="57"/>
        <v>121.1193537313398</v>
      </c>
      <c r="Y118" s="113">
        <f t="shared" si="57"/>
        <v>117.71630410159061</v>
      </c>
      <c r="Z118" s="113">
        <f t="shared" si="57"/>
        <v>115.13378143354413</v>
      </c>
      <c r="AA118" s="113">
        <f t="shared" si="57"/>
        <v>112.71757769963192</v>
      </c>
      <c r="AB118" s="113">
        <f t="shared" si="57"/>
        <v>110.40438677425827</v>
      </c>
      <c r="AC118" s="113">
        <f t="shared" si="57"/>
        <v>108.30526220742877</v>
      </c>
      <c r="AD118" s="113">
        <f t="shared" si="57"/>
        <v>106.2391881746159</v>
      </c>
      <c r="AE118" s="113">
        <f t="shared" si="57"/>
        <v>104.2058064438574</v>
      </c>
      <c r="AF118" s="113">
        <f t="shared" si="57"/>
        <v>104.19140077183057</v>
      </c>
      <c r="AG118" s="113">
        <f t="shared" si="57"/>
        <v>104.31552806017275</v>
      </c>
      <c r="AH118" s="113">
        <f t="shared" si="57"/>
        <v>104.43532566183096</v>
      </c>
      <c r="AI118" s="113">
        <f t="shared" si="57"/>
        <v>104.55253262695517</v>
      </c>
      <c r="AJ118" s="113">
        <f t="shared" si="57"/>
        <v>104.6662431737433</v>
      </c>
      <c r="AK118" s="113">
        <f t="shared" si="57"/>
        <v>104.77517190764193</v>
      </c>
      <c r="AL118" s="113">
        <f t="shared" si="57"/>
        <v>104.8799449865332</v>
      </c>
      <c r="AM118" s="113">
        <f t="shared" si="57"/>
        <v>104.98241399628766</v>
      </c>
      <c r="AN118" s="113">
        <f t="shared" si="57"/>
        <v>105.08549523619017</v>
      </c>
      <c r="AO118" s="113">
        <f t="shared" si="57"/>
        <v>105.19031888657734</v>
      </c>
      <c r="AP118" s="113">
        <f t="shared" si="57"/>
        <v>105.29419285734373</v>
      </c>
      <c r="AQ118" s="113">
        <f t="shared" si="57"/>
        <v>105.39555253963137</v>
      </c>
      <c r="AR118" s="113">
        <f t="shared" si="57"/>
        <v>105.49529769899931</v>
      </c>
      <c r="AS118" s="113">
        <f t="shared" si="57"/>
        <v>105.59417061316698</v>
      </c>
      <c r="AT118" s="113">
        <f t="shared" si="57"/>
        <v>105.69202751829971</v>
      </c>
      <c r="AU118" s="113">
        <f t="shared" si="57"/>
        <v>105.78827728700308</v>
      </c>
      <c r="AV118" s="113">
        <f t="shared" si="57"/>
        <v>105.88279112746612</v>
      </c>
      <c r="AW118" s="113">
        <f t="shared" si="57"/>
        <v>105.97596498589031</v>
      </c>
      <c r="AX118" s="113">
        <f t="shared" si="57"/>
        <v>106.06813312185767</v>
      </c>
      <c r="AY118" s="113">
        <f t="shared" si="57"/>
        <v>106.15900783036949</v>
      </c>
      <c r="AZ118" s="113">
        <f t="shared" si="57"/>
        <v>106.24801192354914</v>
      </c>
      <c r="BA118" s="113">
        <f t="shared" si="57"/>
        <v>106.33496600742195</v>
      </c>
      <c r="BB118" s="113">
        <f t="shared" si="57"/>
        <v>106.42014440425238</v>
      </c>
      <c r="BC118" s="113">
        <f t="shared" si="57"/>
        <v>106.50382424441146</v>
      </c>
      <c r="BD118" s="113">
        <f t="shared" si="57"/>
        <v>106.58583471806533</v>
      </c>
      <c r="BE118" s="113">
        <f t="shared" si="57"/>
        <v>106.6657911844387</v>
      </c>
      <c r="BF118" s="113">
        <f t="shared" si="57"/>
        <v>106.74362541604059</v>
      </c>
      <c r="BG118" s="113">
        <f t="shared" si="57"/>
        <v>106.81962774587053</v>
      </c>
      <c r="BH118" s="113">
        <f t="shared" si="57"/>
        <v>106.87581635644028</v>
      </c>
      <c r="BI118" s="113">
        <f t="shared" si="57"/>
        <v>106.91302296327785</v>
      </c>
      <c r="BJ118" s="113">
        <f t="shared" si="57"/>
        <v>106.95018771792985</v>
      </c>
      <c r="BK118" s="113">
        <f t="shared" si="57"/>
        <v>106.9873106398577</v>
      </c>
    </row>
    <row r="119" spans="2:63">
      <c r="C119" s="46">
        <v>2</v>
      </c>
      <c r="D119" s="274" t="s">
        <v>617</v>
      </c>
      <c r="H119" s="51" t="str">
        <f t="shared" si="56"/>
        <v>Minutos</v>
      </c>
      <c r="O119" s="113"/>
      <c r="P119" s="113"/>
      <c r="Q119" s="113">
        <f t="shared" ref="Q119:BK119" si="58">Q93/AVERAGE(P$115:Q$115)/12</f>
        <v>89.433580632392548</v>
      </c>
      <c r="R119" s="113">
        <f t="shared" si="58"/>
        <v>79.706734042201546</v>
      </c>
      <c r="S119" s="113">
        <f t="shared" si="58"/>
        <v>72.172262770539888</v>
      </c>
      <c r="T119" s="113">
        <f t="shared" si="58"/>
        <v>66.251827678254401</v>
      </c>
      <c r="U119" s="113">
        <f t="shared" si="58"/>
        <v>64.481142215685921</v>
      </c>
      <c r="V119" s="113">
        <f t="shared" si="58"/>
        <v>68.383627643848442</v>
      </c>
      <c r="W119" s="113">
        <f t="shared" si="58"/>
        <v>65.681336784442792</v>
      </c>
      <c r="X119" s="113">
        <f t="shared" si="58"/>
        <v>63.403836432547195</v>
      </c>
      <c r="Y119" s="113">
        <f t="shared" si="58"/>
        <v>61.622400225621419</v>
      </c>
      <c r="Z119" s="113">
        <f t="shared" si="58"/>
        <v>60.270495350110224</v>
      </c>
      <c r="AA119" s="113">
        <f t="shared" si="58"/>
        <v>59.005655490805054</v>
      </c>
      <c r="AB119" s="113">
        <f t="shared" si="58"/>
        <v>57.794741012224137</v>
      </c>
      <c r="AC119" s="113">
        <f t="shared" si="58"/>
        <v>56.695886480833416</v>
      </c>
      <c r="AD119" s="113">
        <f t="shared" si="58"/>
        <v>55.614333318614833</v>
      </c>
      <c r="AE119" s="113">
        <f t="shared" si="58"/>
        <v>54.549893997481121</v>
      </c>
      <c r="AF119" s="113">
        <f t="shared" si="58"/>
        <v>54.542352883325947</v>
      </c>
      <c r="AG119" s="113">
        <f t="shared" si="58"/>
        <v>54.607331320251234</v>
      </c>
      <c r="AH119" s="113">
        <f t="shared" si="58"/>
        <v>54.670043242884155</v>
      </c>
      <c r="AI119" s="113">
        <f t="shared" si="58"/>
        <v>54.731399013176436</v>
      </c>
      <c r="AJ119" s="113">
        <f t="shared" si="58"/>
        <v>54.790924470397762</v>
      </c>
      <c r="AK119" s="113">
        <f t="shared" si="58"/>
        <v>54.84794673326612</v>
      </c>
      <c r="AL119" s="113">
        <f t="shared" si="58"/>
        <v>54.90279358434239</v>
      </c>
      <c r="AM119" s="113">
        <f t="shared" si="58"/>
        <v>54.956434296034821</v>
      </c>
      <c r="AN119" s="113">
        <f t="shared" si="58"/>
        <v>55.010395499366034</v>
      </c>
      <c r="AO119" s="113">
        <f t="shared" si="58"/>
        <v>55.065268823724693</v>
      </c>
      <c r="AP119" s="113">
        <f t="shared" si="58"/>
        <v>55.119645007622438</v>
      </c>
      <c r="AQ119" s="113">
        <f t="shared" si="58"/>
        <v>55.172705006034221</v>
      </c>
      <c r="AR119" s="113">
        <f t="shared" si="58"/>
        <v>55.224919830293686</v>
      </c>
      <c r="AS119" s="113">
        <f t="shared" si="58"/>
        <v>55.276678049639891</v>
      </c>
      <c r="AT119" s="113">
        <f t="shared" si="58"/>
        <v>55.327904406251683</v>
      </c>
      <c r="AU119" s="113">
        <f t="shared" si="58"/>
        <v>55.37828945540803</v>
      </c>
      <c r="AV119" s="113">
        <f t="shared" si="58"/>
        <v>55.427765776877045</v>
      </c>
      <c r="AW119" s="113">
        <f t="shared" si="58"/>
        <v>55.476540641482252</v>
      </c>
      <c r="AX119" s="113">
        <f t="shared" si="58"/>
        <v>55.524789028194498</v>
      </c>
      <c r="AY119" s="113">
        <f t="shared" si="58"/>
        <v>55.572360328542743</v>
      </c>
      <c r="AZ119" s="113">
        <f t="shared" si="58"/>
        <v>55.618952394896617</v>
      </c>
      <c r="BA119" s="113">
        <f t="shared" si="58"/>
        <v>55.664471317687806</v>
      </c>
      <c r="BB119" s="113">
        <f t="shared" si="58"/>
        <v>55.709060699762965</v>
      </c>
      <c r="BC119" s="113">
        <f t="shared" si="58"/>
        <v>55.752865613962847</v>
      </c>
      <c r="BD119" s="113">
        <f t="shared" si="58"/>
        <v>55.79579664436482</v>
      </c>
      <c r="BE119" s="113">
        <f t="shared" si="58"/>
        <v>55.83765243833566</v>
      </c>
      <c r="BF119" s="113">
        <f t="shared" si="58"/>
        <v>55.878397279992321</v>
      </c>
      <c r="BG119" s="113">
        <f t="shared" si="58"/>
        <v>55.918183153517674</v>
      </c>
      <c r="BH119" s="113">
        <f t="shared" si="58"/>
        <v>55.947596895947648</v>
      </c>
      <c r="BI119" s="113">
        <f t="shared" si="58"/>
        <v>55.967073895629902</v>
      </c>
      <c r="BJ119" s="113">
        <f t="shared" si="58"/>
        <v>55.986528986434273</v>
      </c>
      <c r="BK119" s="113">
        <f t="shared" si="58"/>
        <v>56.005962178548494</v>
      </c>
    </row>
    <row r="120" spans="2:63">
      <c r="C120" s="46">
        <v>3</v>
      </c>
      <c r="D120" s="51" t="s">
        <v>615</v>
      </c>
      <c r="H120" s="51" t="str">
        <f t="shared" si="56"/>
        <v>Minutos</v>
      </c>
      <c r="O120" s="113"/>
      <c r="P120" s="113"/>
      <c r="Q120" s="113">
        <f t="shared" ref="Q120:BK120" si="59">Q94/AVERAGE(P$115:Q$115)/12</f>
        <v>63.481823206699367</v>
      </c>
      <c r="R120" s="113">
        <f t="shared" si="59"/>
        <v>92.702004647510819</v>
      </c>
      <c r="S120" s="113">
        <f t="shared" si="59"/>
        <v>105.07954195168632</v>
      </c>
      <c r="T120" s="113">
        <f t="shared" si="59"/>
        <v>101.53946179114462</v>
      </c>
      <c r="U120" s="113">
        <f t="shared" si="59"/>
        <v>94.303333820161811</v>
      </c>
      <c r="V120" s="113">
        <f t="shared" si="59"/>
        <v>88.750901774730423</v>
      </c>
      <c r="W120" s="113">
        <f t="shared" si="59"/>
        <v>84.476405950726672</v>
      </c>
      <c r="X120" s="113">
        <f t="shared" si="59"/>
        <v>81.041296314296758</v>
      </c>
      <c r="Y120" s="113">
        <f t="shared" si="59"/>
        <v>78.426920724198098</v>
      </c>
      <c r="Z120" s="113">
        <f t="shared" si="59"/>
        <v>76.479177583442038</v>
      </c>
      <c r="AA120" s="113">
        <f t="shared" si="59"/>
        <v>74.720727435694997</v>
      </c>
      <c r="AB120" s="113">
        <f t="shared" si="59"/>
        <v>73.083440751393681</v>
      </c>
      <c r="AC120" s="113">
        <f t="shared" si="59"/>
        <v>71.623413778711083</v>
      </c>
      <c r="AD120" s="113">
        <f t="shared" si="59"/>
        <v>70.209229937301799</v>
      </c>
      <c r="AE120" s="113">
        <f t="shared" si="59"/>
        <v>68.832928674242154</v>
      </c>
      <c r="AF120" s="113">
        <f t="shared" si="59"/>
        <v>68.800882819160918</v>
      </c>
      <c r="AG120" s="113">
        <f t="shared" si="59"/>
        <v>68.867214515802416</v>
      </c>
      <c r="AH120" s="113">
        <f t="shared" si="59"/>
        <v>68.935453421846802</v>
      </c>
      <c r="AI120" s="113">
        <f t="shared" si="59"/>
        <v>69.005289293257917</v>
      </c>
      <c r="AJ120" s="113">
        <f t="shared" si="59"/>
        <v>69.075112644894929</v>
      </c>
      <c r="AK120" s="113">
        <f t="shared" si="59"/>
        <v>69.143373351192352</v>
      </c>
      <c r="AL120" s="113">
        <f t="shared" si="59"/>
        <v>69.209997593944422</v>
      </c>
      <c r="AM120" s="113">
        <f t="shared" si="59"/>
        <v>69.275869094683401</v>
      </c>
      <c r="AN120" s="113">
        <f t="shared" si="59"/>
        <v>69.342677457984436</v>
      </c>
      <c r="AO120" s="113">
        <f t="shared" si="59"/>
        <v>69.411005414596048</v>
      </c>
      <c r="AP120" s="113">
        <f t="shared" si="59"/>
        <v>69.478963408380864</v>
      </c>
      <c r="AQ120" s="113">
        <f t="shared" si="59"/>
        <v>69.545440524214939</v>
      </c>
      <c r="AR120" s="113">
        <f t="shared" si="59"/>
        <v>69.610975989980361</v>
      </c>
      <c r="AS120" s="113">
        <f t="shared" si="59"/>
        <v>69.676021768218746</v>
      </c>
      <c r="AT120" s="113">
        <f t="shared" si="59"/>
        <v>69.740456735345148</v>
      </c>
      <c r="AU120" s="113">
        <f t="shared" si="59"/>
        <v>69.803872610170188</v>
      </c>
      <c r="AV120" s="113">
        <f t="shared" si="59"/>
        <v>69.866171757986024</v>
      </c>
      <c r="AW120" s="113">
        <f t="shared" si="59"/>
        <v>69.9276066590688</v>
      </c>
      <c r="AX120" s="113">
        <f t="shared" si="59"/>
        <v>69.988391775748298</v>
      </c>
      <c r="AY120" s="113">
        <f t="shared" si="59"/>
        <v>70.048333035606888</v>
      </c>
      <c r="AZ120" s="113">
        <f t="shared" si="59"/>
        <v>70.107046647622809</v>
      </c>
      <c r="BA120" s="113">
        <f t="shared" si="59"/>
        <v>70.16441220115891</v>
      </c>
      <c r="BB120" s="113">
        <f t="shared" si="59"/>
        <v>70.220609290794613</v>
      </c>
      <c r="BC120" s="113">
        <f t="shared" si="59"/>
        <v>70.27581979681311</v>
      </c>
      <c r="BD120" s="113">
        <f t="shared" si="59"/>
        <v>70.329930329683108</v>
      </c>
      <c r="BE120" s="113">
        <f t="shared" si="59"/>
        <v>70.382686613608783</v>
      </c>
      <c r="BF120" s="113">
        <f t="shared" si="59"/>
        <v>70.434043300713185</v>
      </c>
      <c r="BG120" s="113">
        <f t="shared" si="59"/>
        <v>70.484191737256424</v>
      </c>
      <c r="BH120" s="113">
        <f t="shared" si="59"/>
        <v>70.521266587388894</v>
      </c>
      <c r="BI120" s="113">
        <f t="shared" si="59"/>
        <v>70.545816543303062</v>
      </c>
      <c r="BJ120" s="113">
        <f t="shared" si="59"/>
        <v>70.570339056426249</v>
      </c>
      <c r="BK120" s="113">
        <f t="shared" si="59"/>
        <v>70.594834086583276</v>
      </c>
    </row>
    <row r="121" spans="2:63">
      <c r="C121" s="46">
        <v>4</v>
      </c>
      <c r="D121" s="274" t="s">
        <v>616</v>
      </c>
      <c r="H121" s="51" t="str">
        <f t="shared" si="56"/>
        <v>Minutos</v>
      </c>
      <c r="O121" s="113"/>
      <c r="P121" s="113"/>
      <c r="Q121" s="113">
        <f t="shared" ref="Q121:BK121" si="60">Q95/AVERAGE(P$115:Q$115)/12</f>
        <v>16.745700782907946</v>
      </c>
      <c r="R121" s="113">
        <f t="shared" si="60"/>
        <v>29.431516646776245</v>
      </c>
      <c r="S121" s="113">
        <f t="shared" si="60"/>
        <v>37.792519144662968</v>
      </c>
      <c r="T121" s="113">
        <f t="shared" si="60"/>
        <v>41.407392298908995</v>
      </c>
      <c r="U121" s="113">
        <f t="shared" si="60"/>
        <v>42.164611738990288</v>
      </c>
      <c r="V121" s="113">
        <f t="shared" si="60"/>
        <v>39.682025684830137</v>
      </c>
      <c r="W121" s="113">
        <f t="shared" si="60"/>
        <v>37.770826477994468</v>
      </c>
      <c r="X121" s="113">
        <f t="shared" si="60"/>
        <v>36.234930998656012</v>
      </c>
      <c r="Y121" s="113">
        <f t="shared" si="60"/>
        <v>35.065999559746096</v>
      </c>
      <c r="Z121" s="113">
        <f t="shared" si="60"/>
        <v>34.195130737082032</v>
      </c>
      <c r="AA121" s="113">
        <f t="shared" si="60"/>
        <v>33.408898005548714</v>
      </c>
      <c r="AB121" s="113">
        <f t="shared" si="60"/>
        <v>32.67683950292318</v>
      </c>
      <c r="AC121" s="113">
        <f t="shared" si="60"/>
        <v>32.024036808280236</v>
      </c>
      <c r="AD121" s="113">
        <f t="shared" si="60"/>
        <v>31.391731351144546</v>
      </c>
      <c r="AE121" s="113">
        <f t="shared" si="60"/>
        <v>30.776363833984885</v>
      </c>
      <c r="AF121" s="113">
        <f t="shared" si="60"/>
        <v>30.76203559146569</v>
      </c>
      <c r="AG121" s="113">
        <f t="shared" si="60"/>
        <v>30.791693612254338</v>
      </c>
      <c r="AH121" s="113">
        <f t="shared" si="60"/>
        <v>30.822204378547525</v>
      </c>
      <c r="AI121" s="113">
        <f t="shared" si="60"/>
        <v>30.853429175001896</v>
      </c>
      <c r="AJ121" s="113">
        <f t="shared" si="60"/>
        <v>30.884648373654027</v>
      </c>
      <c r="AK121" s="113">
        <f t="shared" si="60"/>
        <v>30.915168887208178</v>
      </c>
      <c r="AL121" s="113">
        <f t="shared" si="60"/>
        <v>30.944957710299022</v>
      </c>
      <c r="AM121" s="113">
        <f t="shared" si="60"/>
        <v>30.974409969734733</v>
      </c>
      <c r="AN121" s="113">
        <f t="shared" si="60"/>
        <v>31.004281116229691</v>
      </c>
      <c r="AO121" s="113">
        <f t="shared" si="60"/>
        <v>31.034831698534045</v>
      </c>
      <c r="AP121" s="113">
        <f t="shared" si="60"/>
        <v>31.065216864216112</v>
      </c>
      <c r="AQ121" s="113">
        <f t="shared" si="60"/>
        <v>31.094939904379434</v>
      </c>
      <c r="AR121" s="113">
        <f t="shared" si="60"/>
        <v>31.12424191690852</v>
      </c>
      <c r="AS121" s="113">
        <f t="shared" si="60"/>
        <v>31.153324981881724</v>
      </c>
      <c r="AT121" s="113">
        <f t="shared" si="60"/>
        <v>31.182134942900504</v>
      </c>
      <c r="AU121" s="113">
        <f t="shared" si="60"/>
        <v>31.210489250556112</v>
      </c>
      <c r="AV121" s="113">
        <f t="shared" si="60"/>
        <v>31.238344250723273</v>
      </c>
      <c r="AW121" s="113">
        <f t="shared" si="60"/>
        <v>31.265812831593578</v>
      </c>
      <c r="AX121" s="113">
        <f t="shared" si="60"/>
        <v>31.29299088289331</v>
      </c>
      <c r="AY121" s="113">
        <f t="shared" si="60"/>
        <v>31.319791631569952</v>
      </c>
      <c r="AZ121" s="113">
        <f t="shared" si="60"/>
        <v>31.346043478181929</v>
      </c>
      <c r="BA121" s="113">
        <f t="shared" si="60"/>
        <v>31.371692585101673</v>
      </c>
      <c r="BB121" s="113">
        <f t="shared" si="60"/>
        <v>31.39681925209597</v>
      </c>
      <c r="BC121" s="113">
        <f t="shared" si="60"/>
        <v>31.421504800908298</v>
      </c>
      <c r="BD121" s="113">
        <f t="shared" si="60"/>
        <v>31.445698533165992</v>
      </c>
      <c r="BE121" s="113">
        <f t="shared" si="60"/>
        <v>31.469286757870336</v>
      </c>
      <c r="BF121" s="113">
        <f t="shared" si="60"/>
        <v>31.492249199220367</v>
      </c>
      <c r="BG121" s="113">
        <f t="shared" si="60"/>
        <v>31.514671411357583</v>
      </c>
      <c r="BH121" s="113">
        <f t="shared" si="60"/>
        <v>31.531248202418841</v>
      </c>
      <c r="BI121" s="113">
        <f t="shared" si="60"/>
        <v>31.54222490194152</v>
      </c>
      <c r="BJ121" s="113">
        <f t="shared" si="60"/>
        <v>31.553189331329296</v>
      </c>
      <c r="BK121" s="113">
        <f t="shared" si="60"/>
        <v>31.564141472619188</v>
      </c>
    </row>
    <row r="122" spans="2:63">
      <c r="C122" s="46">
        <v>5</v>
      </c>
      <c r="D122" s="274" t="s">
        <v>242</v>
      </c>
      <c r="H122" s="51" t="str">
        <f t="shared" si="56"/>
        <v>Minutos</v>
      </c>
      <c r="O122" s="113"/>
      <c r="P122" s="113"/>
      <c r="Q122" s="113">
        <f t="shared" ref="Q122:BK122" si="61">Q96/AVERAGE(P$115:Q$115)/12</f>
        <v>28.534177800348886</v>
      </c>
      <c r="R122" s="113">
        <f t="shared" si="61"/>
        <v>29.207180272241583</v>
      </c>
      <c r="S122" s="113">
        <f t="shared" si="61"/>
        <v>31.715969514835553</v>
      </c>
      <c r="T122" s="113">
        <f t="shared" si="61"/>
        <v>32.4046702078575</v>
      </c>
      <c r="U122" s="113">
        <f t="shared" si="61"/>
        <v>35.493299268716441</v>
      </c>
      <c r="V122" s="113">
        <f t="shared" si="61"/>
        <v>39.769344380780211</v>
      </c>
      <c r="W122" s="113">
        <f t="shared" si="61"/>
        <v>44.026309577167162</v>
      </c>
      <c r="X122" s="113">
        <f t="shared" si="61"/>
        <v>47.880617498100314</v>
      </c>
      <c r="Y122" s="113">
        <f t="shared" si="61"/>
        <v>51.019759740669208</v>
      </c>
      <c r="Z122" s="113">
        <f t="shared" si="61"/>
        <v>53.760560558554921</v>
      </c>
      <c r="AA122" s="113">
        <f t="shared" si="61"/>
        <v>56.020865251913214</v>
      </c>
      <c r="AB122" s="113">
        <f t="shared" si="61"/>
        <v>57.995164689294313</v>
      </c>
      <c r="AC122" s="113">
        <f t="shared" si="61"/>
        <v>59.432553016997872</v>
      </c>
      <c r="AD122" s="113">
        <f t="shared" si="61"/>
        <v>60.798446178362944</v>
      </c>
      <c r="AE122" s="113">
        <f t="shared" si="61"/>
        <v>62.10438240030863</v>
      </c>
      <c r="AF122" s="113">
        <f t="shared" si="61"/>
        <v>62.172703284091</v>
      </c>
      <c r="AG122" s="113">
        <f t="shared" si="61"/>
        <v>61.887607841393454</v>
      </c>
      <c r="AH122" s="113">
        <f t="shared" si="61"/>
        <v>61.606348644764701</v>
      </c>
      <c r="AI122" s="113">
        <f t="shared" si="61"/>
        <v>61.326725241482819</v>
      </c>
      <c r="AJ122" s="113">
        <f t="shared" si="61"/>
        <v>61.052446687184094</v>
      </c>
      <c r="AK122" s="113">
        <f t="shared" si="61"/>
        <v>60.787714470565618</v>
      </c>
      <c r="AL122" s="113">
        <f t="shared" si="61"/>
        <v>60.531681474755082</v>
      </c>
      <c r="AM122" s="113">
        <f t="shared" si="61"/>
        <v>60.280247993133599</v>
      </c>
      <c r="AN122" s="113">
        <f t="shared" si="61"/>
        <v>60.026526040103789</v>
      </c>
      <c r="AO122" s="113">
        <f t="shared" si="61"/>
        <v>59.767950526442043</v>
      </c>
      <c r="AP122" s="113">
        <f t="shared" si="61"/>
        <v>59.511357212311061</v>
      </c>
      <c r="AQ122" s="113">
        <f t="shared" si="61"/>
        <v>59.260737375614212</v>
      </c>
      <c r="AR122" s="113">
        <f t="shared" si="61"/>
        <v>59.013939913692269</v>
      </c>
      <c r="AS122" s="113">
        <f t="shared" si="61"/>
        <v>58.769179936966822</v>
      </c>
      <c r="AT122" s="113">
        <f t="shared" si="61"/>
        <v>58.526851747077018</v>
      </c>
      <c r="AU122" s="113">
        <f t="shared" si="61"/>
        <v>58.288446746736788</v>
      </c>
      <c r="AV122" s="113">
        <f t="shared" si="61"/>
        <v>58.054302436821672</v>
      </c>
      <c r="AW122" s="113">
        <f t="shared" si="61"/>
        <v>57.823450231839324</v>
      </c>
      <c r="AX122" s="113">
        <f t="shared" si="61"/>
        <v>57.595070541180405</v>
      </c>
      <c r="AY122" s="113">
        <f t="shared" si="61"/>
        <v>57.369882523785101</v>
      </c>
      <c r="AZ122" s="113">
        <f t="shared" si="61"/>
        <v>57.149320905623718</v>
      </c>
      <c r="BA122" s="113">
        <f t="shared" si="61"/>
        <v>56.933833238503809</v>
      </c>
      <c r="BB122" s="113">
        <f t="shared" si="61"/>
        <v>56.722741702968257</v>
      </c>
      <c r="BC122" s="113">
        <f t="shared" si="61"/>
        <v>56.515360893778428</v>
      </c>
      <c r="BD122" s="113">
        <f t="shared" si="61"/>
        <v>56.312115124594904</v>
      </c>
      <c r="BE122" s="113">
        <f t="shared" si="61"/>
        <v>56.113958355620689</v>
      </c>
      <c r="BF122" s="113">
        <f t="shared" si="61"/>
        <v>55.921060153907689</v>
      </c>
      <c r="BG122" s="113">
        <f t="shared" si="61"/>
        <v>55.732701301871913</v>
      </c>
      <c r="BH122" s="113">
        <f t="shared" si="61"/>
        <v>55.593447307678481</v>
      </c>
      <c r="BI122" s="113">
        <f t="shared" si="61"/>
        <v>55.50123704572178</v>
      </c>
      <c r="BJ122" s="113">
        <f t="shared" si="61"/>
        <v>55.409130257754555</v>
      </c>
      <c r="BK122" s="113">
        <f t="shared" si="61"/>
        <v>55.317126972265498</v>
      </c>
    </row>
    <row r="123" spans="2:63">
      <c r="C123" s="46">
        <v>6</v>
      </c>
      <c r="D123" s="274" t="s">
        <v>618</v>
      </c>
      <c r="H123" s="51" t="str">
        <f t="shared" si="56"/>
        <v>Minutos</v>
      </c>
      <c r="O123" s="113"/>
      <c r="P123" s="113"/>
      <c r="Q123" s="113">
        <f t="shared" ref="Q123:BK123" si="62">Q97/AVERAGE(P$115:Q$115)/12</f>
        <v>11.724936925883563</v>
      </c>
      <c r="R123" s="113">
        <f t="shared" si="62"/>
        <v>13.064642922947961</v>
      </c>
      <c r="S123" s="113">
        <f t="shared" si="62"/>
        <v>12.902221872957485</v>
      </c>
      <c r="T123" s="113">
        <f t="shared" si="62"/>
        <v>13.222458042205167</v>
      </c>
      <c r="U123" s="113">
        <f t="shared" si="62"/>
        <v>14.752599181049639</v>
      </c>
      <c r="V123" s="113">
        <f t="shared" si="62"/>
        <v>15.670259676030421</v>
      </c>
      <c r="W123" s="113">
        <f t="shared" si="62"/>
        <v>15.252356954328441</v>
      </c>
      <c r="X123" s="113">
        <f t="shared" si="62"/>
        <v>14.921860866840069</v>
      </c>
      <c r="Y123" s="113">
        <f t="shared" si="62"/>
        <v>14.67313544662621</v>
      </c>
      <c r="Z123" s="113">
        <f t="shared" si="62"/>
        <v>14.50192158968561</v>
      </c>
      <c r="AA123" s="113">
        <f t="shared" si="62"/>
        <v>14.332705546021876</v>
      </c>
      <c r="AB123" s="113">
        <f t="shared" si="62"/>
        <v>14.165464004099588</v>
      </c>
      <c r="AC123" s="113">
        <f t="shared" si="62"/>
        <v>14.000173924394586</v>
      </c>
      <c r="AD123" s="113">
        <f t="shared" si="62"/>
        <v>13.836812536219982</v>
      </c>
      <c r="AE123" s="113">
        <f t="shared" si="62"/>
        <v>13.675357334589238</v>
      </c>
      <c r="AF123" s="113">
        <f t="shared" si="62"/>
        <v>13.675357334589238</v>
      </c>
      <c r="AG123" s="113">
        <f t="shared" si="62"/>
        <v>13.675357334589238</v>
      </c>
      <c r="AH123" s="113">
        <f t="shared" si="62"/>
        <v>13.675357334589238</v>
      </c>
      <c r="AI123" s="113">
        <f t="shared" si="62"/>
        <v>13.675357334589242</v>
      </c>
      <c r="AJ123" s="113">
        <f t="shared" si="62"/>
        <v>13.675357334589236</v>
      </c>
      <c r="AK123" s="113">
        <f t="shared" si="62"/>
        <v>13.675357334589238</v>
      </c>
      <c r="AL123" s="113">
        <f t="shared" si="62"/>
        <v>13.675357334589236</v>
      </c>
      <c r="AM123" s="113">
        <f t="shared" si="62"/>
        <v>13.675357334589242</v>
      </c>
      <c r="AN123" s="113">
        <f t="shared" si="62"/>
        <v>13.675357334589236</v>
      </c>
      <c r="AO123" s="113">
        <f t="shared" si="62"/>
        <v>13.675357334589238</v>
      </c>
      <c r="AP123" s="113">
        <f t="shared" si="62"/>
        <v>13.675357334589242</v>
      </c>
      <c r="AQ123" s="113">
        <f t="shared" si="62"/>
        <v>13.675357334589242</v>
      </c>
      <c r="AR123" s="113">
        <f t="shared" si="62"/>
        <v>13.675357334589238</v>
      </c>
      <c r="AS123" s="113">
        <f t="shared" si="62"/>
        <v>13.675357334589238</v>
      </c>
      <c r="AT123" s="113">
        <f t="shared" si="62"/>
        <v>13.675357334589236</v>
      </c>
      <c r="AU123" s="113">
        <f t="shared" si="62"/>
        <v>13.675357334589242</v>
      </c>
      <c r="AV123" s="113">
        <f t="shared" si="62"/>
        <v>13.675357334589238</v>
      </c>
      <c r="AW123" s="113">
        <f t="shared" si="62"/>
        <v>13.675357334589242</v>
      </c>
      <c r="AX123" s="113">
        <f t="shared" si="62"/>
        <v>13.675357334589242</v>
      </c>
      <c r="AY123" s="113">
        <f t="shared" si="62"/>
        <v>13.675357334589238</v>
      </c>
      <c r="AZ123" s="113">
        <f t="shared" si="62"/>
        <v>13.675357334589242</v>
      </c>
      <c r="BA123" s="113">
        <f t="shared" si="62"/>
        <v>13.675357334589238</v>
      </c>
      <c r="BB123" s="113">
        <f t="shared" si="62"/>
        <v>13.675357334589242</v>
      </c>
      <c r="BC123" s="113">
        <f t="shared" si="62"/>
        <v>13.675357334589238</v>
      </c>
      <c r="BD123" s="113">
        <f t="shared" si="62"/>
        <v>13.675357334589236</v>
      </c>
      <c r="BE123" s="113">
        <f t="shared" si="62"/>
        <v>13.675357334589238</v>
      </c>
      <c r="BF123" s="113">
        <f t="shared" si="62"/>
        <v>13.675357334589236</v>
      </c>
      <c r="BG123" s="113">
        <f t="shared" si="62"/>
        <v>13.675357334589236</v>
      </c>
      <c r="BH123" s="113">
        <f t="shared" si="62"/>
        <v>13.675357334589242</v>
      </c>
      <c r="BI123" s="113">
        <f t="shared" si="62"/>
        <v>13.675357334589236</v>
      </c>
      <c r="BJ123" s="113">
        <f t="shared" si="62"/>
        <v>13.675357334589238</v>
      </c>
      <c r="BK123" s="113">
        <f t="shared" si="62"/>
        <v>13.675357334589238</v>
      </c>
    </row>
    <row r="124" spans="2:63">
      <c r="C124" s="46">
        <v>7</v>
      </c>
      <c r="D124" s="274" t="s">
        <v>619</v>
      </c>
      <c r="H124" s="51" t="str">
        <f t="shared" si="56"/>
        <v>Minutos</v>
      </c>
      <c r="O124" s="113"/>
      <c r="P124" s="113"/>
      <c r="Q124" s="113">
        <f t="shared" ref="Q124:BK124" si="63">Q98/AVERAGE(P$115:Q$115)/12</f>
        <v>1.6518261688005349</v>
      </c>
      <c r="R124" s="113">
        <f t="shared" si="63"/>
        <v>1.4899757106947489</v>
      </c>
      <c r="S124" s="113">
        <f t="shared" si="63"/>
        <v>1.3851532831912179</v>
      </c>
      <c r="T124" s="113">
        <f t="shared" si="63"/>
        <v>1.2556337478962949</v>
      </c>
      <c r="U124" s="113">
        <f t="shared" si="63"/>
        <v>1.1898005840253929</v>
      </c>
      <c r="V124" s="113">
        <f t="shared" si="63"/>
        <v>1.1521213537429602</v>
      </c>
      <c r="W124" s="113">
        <f t="shared" si="63"/>
        <v>1.1213959758989269</v>
      </c>
      <c r="X124" s="113">
        <f t="shared" si="63"/>
        <v>1.0970969784607227</v>
      </c>
      <c r="Y124" s="113">
        <f t="shared" si="63"/>
        <v>1.0788099893634451</v>
      </c>
      <c r="Z124" s="113">
        <f t="shared" si="63"/>
        <v>1.0662218673593349</v>
      </c>
      <c r="AA124" s="113">
        <f t="shared" si="63"/>
        <v>1.0537806301793855</v>
      </c>
      <c r="AB124" s="113">
        <f t="shared" si="63"/>
        <v>1.0414845638942622</v>
      </c>
      <c r="AC124" s="113">
        <f t="shared" si="63"/>
        <v>1.0293319745736589</v>
      </c>
      <c r="AD124" s="113">
        <f t="shared" si="63"/>
        <v>1.0173211880529389</v>
      </c>
      <c r="AE124" s="113">
        <f t="shared" si="63"/>
        <v>1.0054505497024977</v>
      </c>
      <c r="AF124" s="113">
        <f t="shared" si="63"/>
        <v>1.0054505497024977</v>
      </c>
      <c r="AG124" s="113">
        <f t="shared" si="63"/>
        <v>1.0054505497024977</v>
      </c>
      <c r="AH124" s="113">
        <f t="shared" si="63"/>
        <v>1.0054505497024977</v>
      </c>
      <c r="AI124" s="113">
        <f t="shared" si="63"/>
        <v>1.0054505497024979</v>
      </c>
      <c r="AJ124" s="113">
        <f t="shared" si="63"/>
        <v>1.0054505497024977</v>
      </c>
      <c r="AK124" s="113">
        <f t="shared" si="63"/>
        <v>1.0054505497024977</v>
      </c>
      <c r="AL124" s="113">
        <f t="shared" si="63"/>
        <v>1.0054505497024977</v>
      </c>
      <c r="AM124" s="113">
        <f t="shared" si="63"/>
        <v>1.0054505497024979</v>
      </c>
      <c r="AN124" s="113">
        <f t="shared" si="63"/>
        <v>1.0054505497024975</v>
      </c>
      <c r="AO124" s="113">
        <f t="shared" si="63"/>
        <v>1.0054505497024977</v>
      </c>
      <c r="AP124" s="113">
        <f t="shared" si="63"/>
        <v>1.0054505497024979</v>
      </c>
      <c r="AQ124" s="113">
        <f t="shared" si="63"/>
        <v>1.0054505497024979</v>
      </c>
      <c r="AR124" s="113">
        <f t="shared" si="63"/>
        <v>1.0054505497024977</v>
      </c>
      <c r="AS124" s="113">
        <f t="shared" si="63"/>
        <v>1.0054505497024977</v>
      </c>
      <c r="AT124" s="113">
        <f t="shared" si="63"/>
        <v>1.0054505497024977</v>
      </c>
      <c r="AU124" s="113">
        <f t="shared" si="63"/>
        <v>1.0054505497024977</v>
      </c>
      <c r="AV124" s="113">
        <f t="shared" si="63"/>
        <v>1.0054505497024977</v>
      </c>
      <c r="AW124" s="113">
        <f t="shared" si="63"/>
        <v>1.0054505497024979</v>
      </c>
      <c r="AX124" s="113">
        <f t="shared" si="63"/>
        <v>1.0054505497024977</v>
      </c>
      <c r="AY124" s="113">
        <f t="shared" si="63"/>
        <v>1.0054505497024977</v>
      </c>
      <c r="AZ124" s="113">
        <f t="shared" si="63"/>
        <v>1.0054505497024979</v>
      </c>
      <c r="BA124" s="113">
        <f t="shared" si="63"/>
        <v>1.0054505497024977</v>
      </c>
      <c r="BB124" s="113">
        <f t="shared" si="63"/>
        <v>1.0054505497024977</v>
      </c>
      <c r="BC124" s="113">
        <f t="shared" si="63"/>
        <v>1.0054505497024977</v>
      </c>
      <c r="BD124" s="113">
        <f t="shared" si="63"/>
        <v>1.0054505497024977</v>
      </c>
      <c r="BE124" s="113">
        <f t="shared" si="63"/>
        <v>1.0054505497024979</v>
      </c>
      <c r="BF124" s="113">
        <f t="shared" si="63"/>
        <v>1.0054505497024977</v>
      </c>
      <c r="BG124" s="113">
        <f t="shared" si="63"/>
        <v>1.0054505497024977</v>
      </c>
      <c r="BH124" s="113">
        <f t="shared" si="63"/>
        <v>1.0054505497024977</v>
      </c>
      <c r="BI124" s="113">
        <f t="shared" si="63"/>
        <v>1.0054505497024977</v>
      </c>
      <c r="BJ124" s="113">
        <f t="shared" si="63"/>
        <v>1.0054505497024977</v>
      </c>
      <c r="BK124" s="113">
        <f t="shared" si="63"/>
        <v>1.0054505497024977</v>
      </c>
    </row>
    <row r="125" spans="2:63">
      <c r="D125" t="s">
        <v>77</v>
      </c>
      <c r="Q125" s="116">
        <f>SUM(Q118:Q124)</f>
        <v>550.60872293351144</v>
      </c>
      <c r="R125" s="116">
        <f t="shared" ref="R125:BK125" si="64">SUM(R118:R124)</f>
        <v>496.65857023158281</v>
      </c>
      <c r="S125" s="116">
        <f t="shared" si="64"/>
        <v>461.71776106373937</v>
      </c>
      <c r="T125" s="116">
        <f t="shared" si="64"/>
        <v>418.54458263209841</v>
      </c>
      <c r="U125" s="116">
        <f t="shared" si="64"/>
        <v>396.60019467513092</v>
      </c>
      <c r="V125" s="116">
        <f t="shared" si="64"/>
        <v>384.04045124765332</v>
      </c>
      <c r="W125" s="116">
        <f t="shared" si="64"/>
        <v>373.79865863297556</v>
      </c>
      <c r="X125" s="116">
        <f t="shared" si="64"/>
        <v>365.6989928202409</v>
      </c>
      <c r="Y125" s="116">
        <f t="shared" si="64"/>
        <v>359.60332978781508</v>
      </c>
      <c r="Z125" s="116">
        <f t="shared" si="64"/>
        <v>355.40728911977828</v>
      </c>
      <c r="AA125" s="116">
        <f t="shared" si="64"/>
        <v>351.26021005979521</v>
      </c>
      <c r="AB125" s="116">
        <f t="shared" si="64"/>
        <v>347.16152129808739</v>
      </c>
      <c r="AC125" s="116">
        <f t="shared" si="64"/>
        <v>343.11065819121961</v>
      </c>
      <c r="AD125" s="116">
        <f t="shared" si="64"/>
        <v>339.10706268431301</v>
      </c>
      <c r="AE125" s="116">
        <f t="shared" si="64"/>
        <v>335.15018323416592</v>
      </c>
      <c r="AF125" s="116">
        <f t="shared" si="64"/>
        <v>335.15018323416587</v>
      </c>
      <c r="AG125" s="116">
        <f t="shared" si="64"/>
        <v>335.15018323416592</v>
      </c>
      <c r="AH125" s="116">
        <f t="shared" si="64"/>
        <v>335.15018323416587</v>
      </c>
      <c r="AI125" s="116">
        <f t="shared" si="64"/>
        <v>335.15018323416598</v>
      </c>
      <c r="AJ125" s="116">
        <f t="shared" si="64"/>
        <v>335.15018323416592</v>
      </c>
      <c r="AK125" s="116">
        <f t="shared" si="64"/>
        <v>335.15018323416592</v>
      </c>
      <c r="AL125" s="116">
        <f t="shared" si="64"/>
        <v>335.15018323416592</v>
      </c>
      <c r="AM125" s="116">
        <f t="shared" si="64"/>
        <v>335.15018323416598</v>
      </c>
      <c r="AN125" s="116">
        <f t="shared" si="64"/>
        <v>335.15018323416587</v>
      </c>
      <c r="AO125" s="116">
        <f t="shared" si="64"/>
        <v>335.15018323416598</v>
      </c>
      <c r="AP125" s="116">
        <f t="shared" si="64"/>
        <v>335.15018323416598</v>
      </c>
      <c r="AQ125" s="116">
        <f t="shared" si="64"/>
        <v>335.15018323416592</v>
      </c>
      <c r="AR125" s="116">
        <f t="shared" si="64"/>
        <v>335.15018323416598</v>
      </c>
      <c r="AS125" s="116">
        <f t="shared" si="64"/>
        <v>335.15018323416598</v>
      </c>
      <c r="AT125" s="116">
        <f t="shared" si="64"/>
        <v>335.15018323416587</v>
      </c>
      <c r="AU125" s="116">
        <f t="shared" si="64"/>
        <v>335.15018323416598</v>
      </c>
      <c r="AV125" s="116">
        <f t="shared" si="64"/>
        <v>335.15018323416592</v>
      </c>
      <c r="AW125" s="116">
        <f t="shared" si="64"/>
        <v>335.15018323416604</v>
      </c>
      <c r="AX125" s="116">
        <f t="shared" si="64"/>
        <v>335.15018323416598</v>
      </c>
      <c r="AY125" s="116">
        <f t="shared" si="64"/>
        <v>335.15018323416598</v>
      </c>
      <c r="AZ125" s="116">
        <f t="shared" si="64"/>
        <v>335.15018323416598</v>
      </c>
      <c r="BA125" s="116">
        <f t="shared" si="64"/>
        <v>335.15018323416598</v>
      </c>
      <c r="BB125" s="116">
        <f t="shared" si="64"/>
        <v>335.15018323416598</v>
      </c>
      <c r="BC125" s="116">
        <f t="shared" si="64"/>
        <v>335.15018323416592</v>
      </c>
      <c r="BD125" s="116">
        <f t="shared" si="64"/>
        <v>335.15018323416592</v>
      </c>
      <c r="BE125" s="116">
        <f t="shared" si="64"/>
        <v>335.15018323416598</v>
      </c>
      <c r="BF125" s="116">
        <f t="shared" si="64"/>
        <v>335.15018323416587</v>
      </c>
      <c r="BG125" s="116">
        <f t="shared" si="64"/>
        <v>335.15018323416587</v>
      </c>
      <c r="BH125" s="116">
        <f t="shared" si="64"/>
        <v>335.15018323416592</v>
      </c>
      <c r="BI125" s="116">
        <f t="shared" si="64"/>
        <v>335.15018323416587</v>
      </c>
      <c r="BJ125" s="116">
        <f t="shared" si="64"/>
        <v>335.15018323416598</v>
      </c>
      <c r="BK125" s="116">
        <f t="shared" si="64"/>
        <v>335.15018323416592</v>
      </c>
    </row>
    <row r="127" spans="2:63">
      <c r="B127" s="74" t="s">
        <v>611</v>
      </c>
      <c r="C127" s="74" t="s">
        <v>604</v>
      </c>
    </row>
    <row r="128" spans="2:63">
      <c r="C128" s="46">
        <v>9</v>
      </c>
      <c r="D128" s="274" t="s">
        <v>620</v>
      </c>
      <c r="H128" s="51" t="str">
        <f>INDEX(Fixed.Retail.Services.Units,C128)</f>
        <v>Minutos</v>
      </c>
      <c r="O128" s="113"/>
      <c r="P128" s="113"/>
      <c r="Q128" s="113">
        <f t="shared" ref="Q128:BK128" si="65">Q101/AVERAGE(P$115:Q$115)/12</f>
        <v>63.481823206699367</v>
      </c>
      <c r="R128" s="113">
        <f t="shared" si="65"/>
        <v>92.702004647510819</v>
      </c>
      <c r="S128" s="113">
        <f t="shared" si="65"/>
        <v>105.07954195168632</v>
      </c>
      <c r="T128" s="113">
        <f t="shared" si="65"/>
        <v>101.53946179114462</v>
      </c>
      <c r="U128" s="113">
        <f t="shared" si="65"/>
        <v>94.303333820161811</v>
      </c>
      <c r="V128" s="113">
        <f t="shared" si="65"/>
        <v>88.750901774730423</v>
      </c>
      <c r="W128" s="113">
        <f t="shared" si="65"/>
        <v>84.476405950726672</v>
      </c>
      <c r="X128" s="113">
        <f t="shared" si="65"/>
        <v>81.041296314296758</v>
      </c>
      <c r="Y128" s="113">
        <f t="shared" si="65"/>
        <v>78.426920724198098</v>
      </c>
      <c r="Z128" s="113">
        <f t="shared" si="65"/>
        <v>76.479177583442038</v>
      </c>
      <c r="AA128" s="113">
        <f t="shared" si="65"/>
        <v>74.720727435694997</v>
      </c>
      <c r="AB128" s="113">
        <f t="shared" si="65"/>
        <v>73.083440751393681</v>
      </c>
      <c r="AC128" s="113">
        <f t="shared" si="65"/>
        <v>71.623413778711083</v>
      </c>
      <c r="AD128" s="113">
        <f t="shared" si="65"/>
        <v>70.209229937301799</v>
      </c>
      <c r="AE128" s="113">
        <f t="shared" si="65"/>
        <v>68.832928674242154</v>
      </c>
      <c r="AF128" s="113">
        <f t="shared" si="65"/>
        <v>68.800882819160918</v>
      </c>
      <c r="AG128" s="113">
        <f t="shared" si="65"/>
        <v>68.867214515802416</v>
      </c>
      <c r="AH128" s="113">
        <f t="shared" si="65"/>
        <v>68.935453421846802</v>
      </c>
      <c r="AI128" s="113">
        <f t="shared" si="65"/>
        <v>69.005289293257917</v>
      </c>
      <c r="AJ128" s="113">
        <f t="shared" si="65"/>
        <v>69.075112644894929</v>
      </c>
      <c r="AK128" s="113">
        <f t="shared" si="65"/>
        <v>69.143373351192352</v>
      </c>
      <c r="AL128" s="113">
        <f t="shared" si="65"/>
        <v>69.209997593944422</v>
      </c>
      <c r="AM128" s="113">
        <f t="shared" si="65"/>
        <v>69.275869094683401</v>
      </c>
      <c r="AN128" s="113">
        <f t="shared" si="65"/>
        <v>69.342677457984436</v>
      </c>
      <c r="AO128" s="113">
        <f t="shared" si="65"/>
        <v>69.411005414596048</v>
      </c>
      <c r="AP128" s="113">
        <f t="shared" si="65"/>
        <v>69.478963408380864</v>
      </c>
      <c r="AQ128" s="113">
        <f t="shared" si="65"/>
        <v>69.545440524214939</v>
      </c>
      <c r="AR128" s="113">
        <f t="shared" si="65"/>
        <v>69.610975989980361</v>
      </c>
      <c r="AS128" s="113">
        <f t="shared" si="65"/>
        <v>69.676021768218746</v>
      </c>
      <c r="AT128" s="113">
        <f t="shared" si="65"/>
        <v>69.740456735345148</v>
      </c>
      <c r="AU128" s="113">
        <f t="shared" si="65"/>
        <v>69.803872610170188</v>
      </c>
      <c r="AV128" s="113">
        <f t="shared" si="65"/>
        <v>69.866171757986024</v>
      </c>
      <c r="AW128" s="113">
        <f t="shared" si="65"/>
        <v>69.9276066590688</v>
      </c>
      <c r="AX128" s="113">
        <f t="shared" si="65"/>
        <v>69.988391775748298</v>
      </c>
      <c r="AY128" s="113">
        <f t="shared" si="65"/>
        <v>70.048333035606888</v>
      </c>
      <c r="AZ128" s="113">
        <f t="shared" si="65"/>
        <v>70.107046647622809</v>
      </c>
      <c r="BA128" s="113">
        <f t="shared" si="65"/>
        <v>70.16441220115891</v>
      </c>
      <c r="BB128" s="113">
        <f t="shared" si="65"/>
        <v>70.220609290794613</v>
      </c>
      <c r="BC128" s="113">
        <f t="shared" si="65"/>
        <v>70.27581979681311</v>
      </c>
      <c r="BD128" s="113">
        <f t="shared" si="65"/>
        <v>70.329930329683108</v>
      </c>
      <c r="BE128" s="113">
        <f t="shared" si="65"/>
        <v>70.382686613608783</v>
      </c>
      <c r="BF128" s="113">
        <f t="shared" si="65"/>
        <v>70.434043300713185</v>
      </c>
      <c r="BG128" s="113">
        <f t="shared" si="65"/>
        <v>70.484191737256424</v>
      </c>
      <c r="BH128" s="113">
        <f t="shared" si="65"/>
        <v>70.521266587388894</v>
      </c>
      <c r="BI128" s="113">
        <f t="shared" si="65"/>
        <v>70.545816543303062</v>
      </c>
      <c r="BJ128" s="113">
        <f t="shared" si="65"/>
        <v>70.570339056426249</v>
      </c>
      <c r="BK128" s="113">
        <f t="shared" si="65"/>
        <v>70.594834086583276</v>
      </c>
    </row>
    <row r="129" spans="1:63">
      <c r="C129" s="46">
        <v>10</v>
      </c>
      <c r="D129" s="274" t="s">
        <v>621</v>
      </c>
      <c r="H129" s="51" t="str">
        <f>INDEX(Fixed.Retail.Services.Units,C129)</f>
        <v>Minutos</v>
      </c>
      <c r="O129" s="113"/>
      <c r="P129" s="113"/>
      <c r="Q129" s="113">
        <f t="shared" ref="Q129:BK129" si="66">Q102/AVERAGE(P$115:Q$115)/12</f>
        <v>16.745700782907946</v>
      </c>
      <c r="R129" s="113">
        <f t="shared" si="66"/>
        <v>29.431516646776245</v>
      </c>
      <c r="S129" s="113">
        <f t="shared" si="66"/>
        <v>37.792519144662968</v>
      </c>
      <c r="T129" s="113">
        <f t="shared" si="66"/>
        <v>41.407392298908995</v>
      </c>
      <c r="U129" s="113">
        <f t="shared" si="66"/>
        <v>42.164611738990288</v>
      </c>
      <c r="V129" s="113">
        <f t="shared" si="66"/>
        <v>39.682025684830137</v>
      </c>
      <c r="W129" s="113">
        <f t="shared" si="66"/>
        <v>37.770826477994468</v>
      </c>
      <c r="X129" s="113">
        <f t="shared" si="66"/>
        <v>36.234930998656012</v>
      </c>
      <c r="Y129" s="113">
        <f t="shared" si="66"/>
        <v>35.065999559746096</v>
      </c>
      <c r="Z129" s="113">
        <f t="shared" si="66"/>
        <v>34.195130737082032</v>
      </c>
      <c r="AA129" s="113">
        <f t="shared" si="66"/>
        <v>33.408898005548714</v>
      </c>
      <c r="AB129" s="113">
        <f t="shared" si="66"/>
        <v>32.67683950292318</v>
      </c>
      <c r="AC129" s="113">
        <f t="shared" si="66"/>
        <v>32.024036808280236</v>
      </c>
      <c r="AD129" s="113">
        <f t="shared" si="66"/>
        <v>31.391731351144546</v>
      </c>
      <c r="AE129" s="113">
        <f t="shared" si="66"/>
        <v>30.776363833984885</v>
      </c>
      <c r="AF129" s="113">
        <f t="shared" si="66"/>
        <v>30.76203559146569</v>
      </c>
      <c r="AG129" s="113">
        <f t="shared" si="66"/>
        <v>30.791693612254338</v>
      </c>
      <c r="AH129" s="113">
        <f t="shared" si="66"/>
        <v>30.822204378547525</v>
      </c>
      <c r="AI129" s="113">
        <f t="shared" si="66"/>
        <v>30.853429175001896</v>
      </c>
      <c r="AJ129" s="113">
        <f t="shared" si="66"/>
        <v>30.884648373654027</v>
      </c>
      <c r="AK129" s="113">
        <f t="shared" si="66"/>
        <v>30.915168887208178</v>
      </c>
      <c r="AL129" s="113">
        <f t="shared" si="66"/>
        <v>30.944957710299022</v>
      </c>
      <c r="AM129" s="113">
        <f t="shared" si="66"/>
        <v>30.974409969734733</v>
      </c>
      <c r="AN129" s="113">
        <f t="shared" si="66"/>
        <v>31.004281116229691</v>
      </c>
      <c r="AO129" s="113">
        <f t="shared" si="66"/>
        <v>31.034831698534045</v>
      </c>
      <c r="AP129" s="113">
        <f t="shared" si="66"/>
        <v>31.065216864216112</v>
      </c>
      <c r="AQ129" s="113">
        <f t="shared" si="66"/>
        <v>31.094939904379434</v>
      </c>
      <c r="AR129" s="113">
        <f t="shared" si="66"/>
        <v>31.12424191690852</v>
      </c>
      <c r="AS129" s="113">
        <f t="shared" si="66"/>
        <v>31.153324981881724</v>
      </c>
      <c r="AT129" s="113">
        <f t="shared" si="66"/>
        <v>31.182134942900504</v>
      </c>
      <c r="AU129" s="113">
        <f t="shared" si="66"/>
        <v>31.210489250556112</v>
      </c>
      <c r="AV129" s="113">
        <f t="shared" si="66"/>
        <v>31.238344250723273</v>
      </c>
      <c r="AW129" s="113">
        <f t="shared" si="66"/>
        <v>31.265812831593578</v>
      </c>
      <c r="AX129" s="113">
        <f t="shared" si="66"/>
        <v>31.29299088289331</v>
      </c>
      <c r="AY129" s="113">
        <f t="shared" si="66"/>
        <v>31.319791631569952</v>
      </c>
      <c r="AZ129" s="113">
        <f t="shared" si="66"/>
        <v>31.346043478181929</v>
      </c>
      <c r="BA129" s="113">
        <f t="shared" si="66"/>
        <v>31.371692585101673</v>
      </c>
      <c r="BB129" s="113">
        <f t="shared" si="66"/>
        <v>31.39681925209597</v>
      </c>
      <c r="BC129" s="113">
        <f t="shared" si="66"/>
        <v>31.421504800908298</v>
      </c>
      <c r="BD129" s="113">
        <f t="shared" si="66"/>
        <v>31.445698533165992</v>
      </c>
      <c r="BE129" s="113">
        <f t="shared" si="66"/>
        <v>31.469286757870336</v>
      </c>
      <c r="BF129" s="113">
        <f t="shared" si="66"/>
        <v>31.492249199220367</v>
      </c>
      <c r="BG129" s="113">
        <f t="shared" si="66"/>
        <v>31.514671411357583</v>
      </c>
      <c r="BH129" s="113">
        <f t="shared" si="66"/>
        <v>31.531248202418841</v>
      </c>
      <c r="BI129" s="113">
        <f t="shared" si="66"/>
        <v>31.54222490194152</v>
      </c>
      <c r="BJ129" s="113">
        <f t="shared" si="66"/>
        <v>31.553189331329296</v>
      </c>
      <c r="BK129" s="113">
        <f t="shared" si="66"/>
        <v>31.564141472619188</v>
      </c>
    </row>
    <row r="130" spans="1:63">
      <c r="C130" s="46">
        <v>11</v>
      </c>
      <c r="D130" s="274" t="s">
        <v>242</v>
      </c>
      <c r="H130" s="51" t="str">
        <f>INDEX(Fixed.Retail.Services.Units,C130)</f>
        <v>Minutos</v>
      </c>
      <c r="O130" s="113"/>
      <c r="P130" s="113"/>
      <c r="Q130" s="113">
        <f t="shared" ref="Q130:BK130" si="67">Q103/AVERAGE(P$115:Q$115)/12</f>
        <v>37.709071824135719</v>
      </c>
      <c r="R130" s="113">
        <f t="shared" si="67"/>
        <v>52.063068980670209</v>
      </c>
      <c r="S130" s="113">
        <f t="shared" si="67"/>
        <v>60.818173505074135</v>
      </c>
      <c r="T130" s="113">
        <f t="shared" si="67"/>
        <v>25.141445543164011</v>
      </c>
      <c r="U130" s="113">
        <f t="shared" si="67"/>
        <v>29.169879179408181</v>
      </c>
      <c r="V130" s="113">
        <f t="shared" si="67"/>
        <v>33.36134497989481</v>
      </c>
      <c r="W130" s="113">
        <f t="shared" si="67"/>
        <v>37.559035231987345</v>
      </c>
      <c r="X130" s="113">
        <f t="shared" si="67"/>
        <v>41.497942343639032</v>
      </c>
      <c r="Y130" s="113">
        <f t="shared" si="67"/>
        <v>44.813162124622522</v>
      </c>
      <c r="Z130" s="113">
        <f t="shared" si="67"/>
        <v>47.771207948788266</v>
      </c>
      <c r="AA130" s="113">
        <f t="shared" si="67"/>
        <v>50.293339591223635</v>
      </c>
      <c r="AB130" s="113">
        <f t="shared" si="67"/>
        <v>52.56523410384861</v>
      </c>
      <c r="AC130" s="113">
        <f t="shared" si="67"/>
        <v>54.291953451218944</v>
      </c>
      <c r="AD130" s="113">
        <f t="shared" si="67"/>
        <v>55.973849501923468</v>
      </c>
      <c r="AE130" s="113">
        <f t="shared" si="67"/>
        <v>57.622154539086864</v>
      </c>
      <c r="AF130" s="113">
        <f t="shared" si="67"/>
        <v>57.700802676953344</v>
      </c>
      <c r="AG130" s="113">
        <f t="shared" si="67"/>
        <v>57.372887881116782</v>
      </c>
      <c r="AH130" s="113">
        <f t="shared" si="67"/>
        <v>57.050093284956738</v>
      </c>
      <c r="AI130" s="113">
        <f t="shared" si="67"/>
        <v>56.729870636668714</v>
      </c>
      <c r="AJ130" s="113">
        <f t="shared" si="67"/>
        <v>56.416439533764759</v>
      </c>
      <c r="AK130" s="113">
        <f t="shared" si="67"/>
        <v>56.114545416201501</v>
      </c>
      <c r="AL130" s="113">
        <f t="shared" si="67"/>
        <v>55.823156623351004</v>
      </c>
      <c r="AM130" s="113">
        <f t="shared" si="67"/>
        <v>55.537560603185092</v>
      </c>
      <c r="AN130" s="113">
        <f t="shared" si="67"/>
        <v>55.249924158919519</v>
      </c>
      <c r="AO130" s="113">
        <f t="shared" si="67"/>
        <v>54.957361427797792</v>
      </c>
      <c r="AP130" s="113">
        <f t="shared" si="67"/>
        <v>54.667614570515127</v>
      </c>
      <c r="AQ130" s="113">
        <f t="shared" si="67"/>
        <v>54.385162533735866</v>
      </c>
      <c r="AR130" s="113">
        <f t="shared" si="67"/>
        <v>54.107547533920901</v>
      </c>
      <c r="AS130" s="113">
        <f t="shared" si="67"/>
        <v>53.832741585213917</v>
      </c>
      <c r="AT130" s="113">
        <f t="shared" si="67"/>
        <v>53.56117187285269</v>
      </c>
      <c r="AU130" s="113">
        <f t="shared" si="67"/>
        <v>53.294488644588881</v>
      </c>
      <c r="AV130" s="113">
        <f t="shared" si="67"/>
        <v>53.033043137988805</v>
      </c>
      <c r="AW130" s="113">
        <f t="shared" si="67"/>
        <v>52.775729958552709</v>
      </c>
      <c r="AX130" s="113">
        <f t="shared" si="67"/>
        <v>52.521617402788536</v>
      </c>
      <c r="AY130" s="113">
        <f t="shared" si="67"/>
        <v>52.271488097182079</v>
      </c>
      <c r="AZ130" s="113">
        <f t="shared" si="67"/>
        <v>52.026912321025257</v>
      </c>
      <c r="BA130" s="113">
        <f t="shared" si="67"/>
        <v>51.788358302821599</v>
      </c>
      <c r="BB130" s="113">
        <f t="shared" si="67"/>
        <v>51.555048951154625</v>
      </c>
      <c r="BC130" s="113">
        <f t="shared" si="67"/>
        <v>51.326204273536241</v>
      </c>
      <c r="BD130" s="113">
        <f t="shared" si="67"/>
        <v>51.102271252509716</v>
      </c>
      <c r="BE130" s="113">
        <f t="shared" si="67"/>
        <v>50.884276723218825</v>
      </c>
      <c r="BF130" s="113">
        <f t="shared" si="67"/>
        <v>50.672380891783568</v>
      </c>
      <c r="BG130" s="113">
        <f t="shared" si="67"/>
        <v>50.46576944695795</v>
      </c>
      <c r="BH130" s="113">
        <f t="shared" si="67"/>
        <v>50.313210209515404</v>
      </c>
      <c r="BI130" s="113">
        <f t="shared" si="67"/>
        <v>50.212277819242587</v>
      </c>
      <c r="BJ130" s="113">
        <f t="shared" si="67"/>
        <v>50.111528797917629</v>
      </c>
      <c r="BK130" s="113">
        <f t="shared" si="67"/>
        <v>50.010962867627619</v>
      </c>
    </row>
    <row r="131" spans="1:63">
      <c r="C131" s="46">
        <v>12</v>
      </c>
      <c r="D131" s="274" t="s">
        <v>618</v>
      </c>
      <c r="H131" s="51" t="str">
        <f>INDEX(Fixed.Retail.Services.Units,C131)</f>
        <v>Minutos</v>
      </c>
      <c r="O131" s="113"/>
      <c r="P131" s="113"/>
      <c r="Q131" s="113">
        <f t="shared" ref="Q131:BK131" si="68">Q104/AVERAGE(P$115:Q$115)/12</f>
        <v>69.869014940742218</v>
      </c>
      <c r="R131" s="113">
        <f t="shared" si="68"/>
        <v>61.578213476621109</v>
      </c>
      <c r="S131" s="113">
        <f t="shared" si="68"/>
        <v>59.291767282039075</v>
      </c>
      <c r="T131" s="113">
        <f t="shared" si="68"/>
        <v>62.932017876577049</v>
      </c>
      <c r="U131" s="113">
        <f t="shared" si="68"/>
        <v>76.14984513685161</v>
      </c>
      <c r="V131" s="113">
        <f t="shared" si="68"/>
        <v>98.438603774760779</v>
      </c>
      <c r="W131" s="113">
        <f t="shared" si="68"/>
        <v>109.54844907212441</v>
      </c>
      <c r="X131" s="113">
        <f t="shared" si="68"/>
        <v>120.32879829775807</v>
      </c>
      <c r="Y131" s="113">
        <f t="shared" si="68"/>
        <v>130.42779529934134</v>
      </c>
      <c r="Z131" s="113">
        <f t="shared" si="68"/>
        <v>139.48383672764538</v>
      </c>
      <c r="AA131" s="113">
        <f t="shared" si="68"/>
        <v>147.14698032066107</v>
      </c>
      <c r="AB131" s="113">
        <f t="shared" si="68"/>
        <v>153.09609039234587</v>
      </c>
      <c r="AC131" s="113">
        <f t="shared" si="68"/>
        <v>157.05655511963212</v>
      </c>
      <c r="AD131" s="113">
        <f t="shared" si="68"/>
        <v>158.82981121156377</v>
      </c>
      <c r="AE131" s="113">
        <f t="shared" si="68"/>
        <v>158.31865806581678</v>
      </c>
      <c r="AF131" s="113">
        <f t="shared" si="68"/>
        <v>156.64229212303667</v>
      </c>
      <c r="AG131" s="113">
        <f t="shared" si="68"/>
        <v>154.97386075846507</v>
      </c>
      <c r="AH131" s="113">
        <f t="shared" si="68"/>
        <v>153.36900023250413</v>
      </c>
      <c r="AI131" s="113">
        <f t="shared" si="68"/>
        <v>151.82063178985018</v>
      </c>
      <c r="AJ131" s="113">
        <f t="shared" si="68"/>
        <v>150.33949351803898</v>
      </c>
      <c r="AK131" s="113">
        <f t="shared" si="68"/>
        <v>148.93761622974941</v>
      </c>
      <c r="AL131" s="113">
        <f t="shared" si="68"/>
        <v>147.61173285054795</v>
      </c>
      <c r="AM131" s="113">
        <f t="shared" si="68"/>
        <v>146.34902736104914</v>
      </c>
      <c r="AN131" s="113">
        <f t="shared" si="68"/>
        <v>145.12861426674266</v>
      </c>
      <c r="AO131" s="113">
        <f t="shared" si="68"/>
        <v>143.94241512787667</v>
      </c>
      <c r="AP131" s="113">
        <f t="shared" si="68"/>
        <v>142.80958583014521</v>
      </c>
      <c r="AQ131" s="113">
        <f t="shared" si="68"/>
        <v>141.74035910033061</v>
      </c>
      <c r="AR131" s="113">
        <f t="shared" si="68"/>
        <v>140.72721674439157</v>
      </c>
      <c r="AS131" s="113">
        <f t="shared" si="68"/>
        <v>139.76422237032287</v>
      </c>
      <c r="AT131" s="113">
        <f t="shared" si="68"/>
        <v>138.85157212473169</v>
      </c>
      <c r="AU131" s="113">
        <f t="shared" si="68"/>
        <v>137.99188389423449</v>
      </c>
      <c r="AV131" s="113">
        <f t="shared" si="68"/>
        <v>137.18410794067893</v>
      </c>
      <c r="AW131" s="113">
        <f t="shared" si="68"/>
        <v>136.42387191816943</v>
      </c>
      <c r="AX131" s="113">
        <f t="shared" si="68"/>
        <v>135.70782502427843</v>
      </c>
      <c r="AY131" s="113">
        <f t="shared" si="68"/>
        <v>135.03708609214036</v>
      </c>
      <c r="AZ131" s="113">
        <f t="shared" si="68"/>
        <v>134.4144156922404</v>
      </c>
      <c r="BA131" s="113">
        <f t="shared" si="68"/>
        <v>133.83956085539157</v>
      </c>
      <c r="BB131" s="113">
        <f t="shared" si="68"/>
        <v>133.30933895291844</v>
      </c>
      <c r="BC131" s="113">
        <f t="shared" si="68"/>
        <v>132.82096989618049</v>
      </c>
      <c r="BD131" s="113">
        <f t="shared" si="68"/>
        <v>132.37502426177642</v>
      </c>
      <c r="BE131" s="113">
        <f t="shared" si="68"/>
        <v>131.97351602162863</v>
      </c>
      <c r="BF131" s="113">
        <f t="shared" si="68"/>
        <v>131.61619613875777</v>
      </c>
      <c r="BG131" s="113">
        <f t="shared" si="68"/>
        <v>131.30041809147161</v>
      </c>
      <c r="BH131" s="113">
        <f t="shared" si="68"/>
        <v>131.08343084104487</v>
      </c>
      <c r="BI131" s="113">
        <f t="shared" si="68"/>
        <v>130.9451435734473</v>
      </c>
      <c r="BJ131" s="113">
        <f t="shared" si="68"/>
        <v>130.80695231065772</v>
      </c>
      <c r="BK131" s="113">
        <f t="shared" si="68"/>
        <v>130.66885709131205</v>
      </c>
    </row>
    <row r="132" spans="1:63">
      <c r="D132" t="s">
        <v>77</v>
      </c>
      <c r="Q132" s="116">
        <f>SUM(Q128:Q131)</f>
        <v>187.80561075448526</v>
      </c>
      <c r="R132" s="116">
        <f t="shared" ref="R132:BK132" si="69">SUM(R128:R131)</f>
        <v>235.77480375157836</v>
      </c>
      <c r="S132" s="116">
        <f t="shared" si="69"/>
        <v>262.98200188346249</v>
      </c>
      <c r="T132" s="116">
        <f t="shared" si="69"/>
        <v>231.02031750979467</v>
      </c>
      <c r="U132" s="116">
        <f t="shared" si="69"/>
        <v>241.78766987541189</v>
      </c>
      <c r="V132" s="116">
        <f t="shared" si="69"/>
        <v>260.23287621421616</v>
      </c>
      <c r="W132" s="116">
        <f t="shared" si="69"/>
        <v>269.35471673283291</v>
      </c>
      <c r="X132" s="116">
        <f t="shared" si="69"/>
        <v>279.10296795434988</v>
      </c>
      <c r="Y132" s="116">
        <f t="shared" si="69"/>
        <v>288.73387770790805</v>
      </c>
      <c r="Z132" s="116">
        <f t="shared" si="69"/>
        <v>297.92935299695773</v>
      </c>
      <c r="AA132" s="116">
        <f t="shared" si="69"/>
        <v>305.56994535312845</v>
      </c>
      <c r="AB132" s="116">
        <f t="shared" si="69"/>
        <v>311.42160475051134</v>
      </c>
      <c r="AC132" s="116">
        <f t="shared" si="69"/>
        <v>314.99595915784238</v>
      </c>
      <c r="AD132" s="116">
        <f t="shared" si="69"/>
        <v>316.4046220019336</v>
      </c>
      <c r="AE132" s="116">
        <f t="shared" si="69"/>
        <v>315.55010511313071</v>
      </c>
      <c r="AF132" s="116">
        <f t="shared" si="69"/>
        <v>313.90601321061661</v>
      </c>
      <c r="AG132" s="116">
        <f t="shared" si="69"/>
        <v>312.00565676763858</v>
      </c>
      <c r="AH132" s="116">
        <f t="shared" si="69"/>
        <v>310.17675131785518</v>
      </c>
      <c r="AI132" s="116">
        <f t="shared" si="69"/>
        <v>308.40922089477874</v>
      </c>
      <c r="AJ132" s="116">
        <f t="shared" si="69"/>
        <v>306.7156940703527</v>
      </c>
      <c r="AK132" s="116">
        <f t="shared" si="69"/>
        <v>305.11070388435144</v>
      </c>
      <c r="AL132" s="116">
        <f t="shared" si="69"/>
        <v>303.58984477814238</v>
      </c>
      <c r="AM132" s="116">
        <f t="shared" si="69"/>
        <v>302.13686702865238</v>
      </c>
      <c r="AN132" s="116">
        <f t="shared" si="69"/>
        <v>300.72549699987633</v>
      </c>
      <c r="AO132" s="116">
        <f t="shared" si="69"/>
        <v>299.34561366880456</v>
      </c>
      <c r="AP132" s="116">
        <f t="shared" si="69"/>
        <v>298.02138067325734</v>
      </c>
      <c r="AQ132" s="116">
        <f t="shared" si="69"/>
        <v>296.76590206266087</v>
      </c>
      <c r="AR132" s="116">
        <f t="shared" si="69"/>
        <v>295.56998218520135</v>
      </c>
      <c r="AS132" s="116">
        <f t="shared" si="69"/>
        <v>294.42631070563726</v>
      </c>
      <c r="AT132" s="116">
        <f t="shared" si="69"/>
        <v>293.33533567583004</v>
      </c>
      <c r="AU132" s="116">
        <f t="shared" si="69"/>
        <v>292.3007343995497</v>
      </c>
      <c r="AV132" s="116">
        <f t="shared" si="69"/>
        <v>291.32166708737702</v>
      </c>
      <c r="AW132" s="116">
        <f t="shared" si="69"/>
        <v>290.39302136738451</v>
      </c>
      <c r="AX132" s="116">
        <f t="shared" si="69"/>
        <v>289.51082508570857</v>
      </c>
      <c r="AY132" s="116">
        <f t="shared" si="69"/>
        <v>288.67669885649929</v>
      </c>
      <c r="AZ132" s="116">
        <f t="shared" si="69"/>
        <v>287.89441813907035</v>
      </c>
      <c r="BA132" s="116">
        <f t="shared" si="69"/>
        <v>287.16402394447374</v>
      </c>
      <c r="BB132" s="116">
        <f t="shared" si="69"/>
        <v>286.48181644696365</v>
      </c>
      <c r="BC132" s="116">
        <f t="shared" si="69"/>
        <v>285.84449876743815</v>
      </c>
      <c r="BD132" s="116">
        <f t="shared" si="69"/>
        <v>285.25292437713523</v>
      </c>
      <c r="BE132" s="116">
        <f t="shared" si="69"/>
        <v>284.70976611632659</v>
      </c>
      <c r="BF132" s="116">
        <f t="shared" si="69"/>
        <v>284.21486953047486</v>
      </c>
      <c r="BG132" s="116">
        <f t="shared" si="69"/>
        <v>283.76505068704358</v>
      </c>
      <c r="BH132" s="116">
        <f t="shared" si="69"/>
        <v>283.44915584036801</v>
      </c>
      <c r="BI132" s="116">
        <f t="shared" si="69"/>
        <v>283.2454628379345</v>
      </c>
      <c r="BJ132" s="116">
        <f t="shared" si="69"/>
        <v>283.04200949633088</v>
      </c>
      <c r="BK132" s="116">
        <f t="shared" si="69"/>
        <v>282.83879551814209</v>
      </c>
    </row>
    <row r="134" spans="1:63">
      <c r="B134" s="74" t="s">
        <v>626</v>
      </c>
      <c r="C134" s="74" t="s">
        <v>638</v>
      </c>
    </row>
    <row r="135" spans="1:63">
      <c r="D135" s="170" t="s">
        <v>637</v>
      </c>
      <c r="H135" t="s">
        <v>118</v>
      </c>
      <c r="N135" s="145"/>
      <c r="O135" s="186">
        <f>Mercado!Q102</f>
        <v>1500</v>
      </c>
      <c r="P135" s="186">
        <f ca="1">Mercado!R102</f>
        <v>1110</v>
      </c>
      <c r="Q135" s="186">
        <f ca="1">Mercado!S102</f>
        <v>2871</v>
      </c>
      <c r="R135" s="186">
        <f ca="1">Mercado!T102</f>
        <v>5826</v>
      </c>
      <c r="S135" s="186">
        <f ca="1">Mercado!U102</f>
        <v>8283</v>
      </c>
      <c r="T135" s="186">
        <f ca="1">Mercado!V102</f>
        <v>10935</v>
      </c>
      <c r="U135" s="186">
        <f ca="1">Mercado!W102</f>
        <v>14964</v>
      </c>
      <c r="V135" s="186">
        <f ca="1">Mercado!X102</f>
        <v>16008</v>
      </c>
      <c r="W135" s="186">
        <f ca="1">Mercado!Y102</f>
        <v>17121</v>
      </c>
      <c r="X135" s="186">
        <f ca="1">Mercado!Z102</f>
        <v>18840</v>
      </c>
      <c r="Y135" s="186">
        <f ca="1">Mercado!AA102</f>
        <v>19662</v>
      </c>
      <c r="Z135" s="186">
        <f ca="1">Mercado!AB102</f>
        <v>20373</v>
      </c>
      <c r="AA135" s="186">
        <f ca="1">Mercado!AC102</f>
        <v>21000</v>
      </c>
      <c r="AB135" s="186">
        <f ca="1">Mercado!AD102</f>
        <v>21618</v>
      </c>
      <c r="AC135" s="186">
        <f ca="1">Mercado!AE102</f>
        <v>22071</v>
      </c>
      <c r="AD135" s="186">
        <f ca="1">Mercado!AF102</f>
        <v>22500</v>
      </c>
      <c r="AE135" s="186">
        <f ca="1">Mercado!AG102</f>
        <v>23190</v>
      </c>
      <c r="AF135" s="186">
        <f ca="1">Mercado!AH102</f>
        <v>23415</v>
      </c>
      <c r="AG135" s="186">
        <f ca="1">Mercado!AI102</f>
        <v>23529</v>
      </c>
      <c r="AH135" s="186">
        <f ca="1">Mercado!AJ102</f>
        <v>23616</v>
      </c>
      <c r="AI135" s="186">
        <f ca="1">Mercado!AK102</f>
        <v>23715</v>
      </c>
      <c r="AJ135" s="186">
        <f ca="1">Mercado!AL102</f>
        <v>23808</v>
      </c>
      <c r="AK135" s="186">
        <f ca="1">Mercado!AM102</f>
        <v>23892</v>
      </c>
      <c r="AL135" s="186">
        <f ca="1">Mercado!AN102</f>
        <v>23973</v>
      </c>
      <c r="AM135" s="186">
        <f ca="1">Mercado!AO102</f>
        <v>24042</v>
      </c>
      <c r="AN135" s="186">
        <f ca="1">Mercado!AP102</f>
        <v>24105</v>
      </c>
      <c r="AO135" s="186">
        <f ca="1">Mercado!AQ102</f>
        <v>24174</v>
      </c>
      <c r="AP135" s="186">
        <f ca="1">Mercado!AR102</f>
        <v>24249</v>
      </c>
      <c r="AQ135" s="186">
        <f ca="1">Mercado!AS102</f>
        <v>24300</v>
      </c>
      <c r="AR135" s="186">
        <f ca="1">Mercado!AT102</f>
        <v>24348</v>
      </c>
      <c r="AS135" s="186">
        <f ca="1">Mercado!AU102</f>
        <v>24390</v>
      </c>
      <c r="AT135" s="186">
        <f ca="1">Mercado!AV102</f>
        <v>24417</v>
      </c>
      <c r="AU135" s="186">
        <f ca="1">Mercado!AW102</f>
        <v>24444</v>
      </c>
      <c r="AV135" s="186">
        <f ca="1">Mercado!AX102</f>
        <v>24462</v>
      </c>
      <c r="AW135" s="186">
        <f ca="1">Mercado!AY102</f>
        <v>24480</v>
      </c>
      <c r="AX135" s="186">
        <f ca="1">Mercado!AZ102</f>
        <v>24486</v>
      </c>
      <c r="AY135" s="186">
        <f ca="1">Mercado!BA102</f>
        <v>24489</v>
      </c>
      <c r="AZ135" s="186">
        <f ca="1">Mercado!BB102</f>
        <v>24489</v>
      </c>
      <c r="BA135" s="186">
        <f ca="1">Mercado!BC102</f>
        <v>24486</v>
      </c>
      <c r="BB135" s="186">
        <f ca="1">Mercado!BD102</f>
        <v>24477</v>
      </c>
      <c r="BC135" s="186">
        <f ca="1">Mercado!BE102</f>
        <v>24453</v>
      </c>
      <c r="BD135" s="186">
        <f ca="1">Mercado!BF102</f>
        <v>24441</v>
      </c>
      <c r="BE135" s="186">
        <f ca="1">Mercado!BG102</f>
        <v>24411</v>
      </c>
      <c r="BF135" s="186">
        <f ca="1">Mercado!BH102</f>
        <v>24372</v>
      </c>
      <c r="BG135" s="186">
        <f ca="1">Mercado!BI102</f>
        <v>24333</v>
      </c>
      <c r="BH135" s="186">
        <f ca="1">Mercado!BJ102</f>
        <v>24312</v>
      </c>
      <c r="BI135" s="186">
        <f ca="1">Mercado!BK102</f>
        <v>24285</v>
      </c>
      <c r="BJ135" s="186">
        <f ca="1">Mercado!BL102</f>
        <v>24273</v>
      </c>
      <c r="BK135" s="186">
        <f ca="1">Mercado!BM102</f>
        <v>24249</v>
      </c>
    </row>
    <row r="136" spans="1:63">
      <c r="D136" s="170" t="s">
        <v>636</v>
      </c>
      <c r="H136" t="s">
        <v>118</v>
      </c>
      <c r="N136" s="145"/>
      <c r="O136" s="186">
        <f>Mercado!Q103</f>
        <v>54653</v>
      </c>
      <c r="P136" s="186">
        <f ca="1">Mercado!R103</f>
        <v>58821</v>
      </c>
      <c r="Q136" s="186">
        <f ca="1">Mercado!S103</f>
        <v>83540</v>
      </c>
      <c r="R136" s="186">
        <f ca="1">Mercado!T103</f>
        <v>86046.2</v>
      </c>
      <c r="S136" s="186">
        <f ca="1">Mercado!U103</f>
        <v>88627.585999999996</v>
      </c>
      <c r="T136" s="186">
        <f ca="1">Mercado!V103</f>
        <v>91286.413579999993</v>
      </c>
      <c r="U136" s="186">
        <f ca="1">Mercado!W103</f>
        <v>94025.0059874</v>
      </c>
      <c r="V136" s="186">
        <f ca="1">Mercado!X103</f>
        <v>96845.756167022002</v>
      </c>
      <c r="W136" s="186">
        <f ca="1">Mercado!Y103</f>
        <v>99751.128852032663</v>
      </c>
      <c r="X136" s="186">
        <f ca="1">Mercado!Z103</f>
        <v>102743.66271759364</v>
      </c>
      <c r="Y136" s="186">
        <f ca="1">Mercado!AA103</f>
        <v>105825.97259912145</v>
      </c>
      <c r="Z136" s="186">
        <f ca="1">Mercado!AB103</f>
        <v>109000.75177709509</v>
      </c>
      <c r="AA136" s="186">
        <f ca="1">Mercado!AC103</f>
        <v>112270.77433040795</v>
      </c>
      <c r="AB136" s="186">
        <f ca="1">Mercado!AD103</f>
        <v>115638.89756032018</v>
      </c>
      <c r="AC136" s="186">
        <f ca="1">Mercado!AE103</f>
        <v>119108.0644871298</v>
      </c>
      <c r="AD136" s="186">
        <f ca="1">Mercado!AF103</f>
        <v>122681.30642174369</v>
      </c>
      <c r="AE136" s="186">
        <f ca="1">Mercado!AG103</f>
        <v>126361.745614396</v>
      </c>
      <c r="AF136" s="186">
        <f ca="1">Mercado!AH103</f>
        <v>126361.745614396</v>
      </c>
      <c r="AG136" s="186">
        <f ca="1">Mercado!AI103</f>
        <v>126361.745614396</v>
      </c>
      <c r="AH136" s="186">
        <f ca="1">Mercado!AJ103</f>
        <v>126361.745614396</v>
      </c>
      <c r="AI136" s="186">
        <f ca="1">Mercado!AK103</f>
        <v>126361.745614396</v>
      </c>
      <c r="AJ136" s="186">
        <f ca="1">Mercado!AL103</f>
        <v>126361.745614396</v>
      </c>
      <c r="AK136" s="186">
        <f ca="1">Mercado!AM103</f>
        <v>126361.745614396</v>
      </c>
      <c r="AL136" s="186">
        <f ca="1">Mercado!AN103</f>
        <v>126361.745614396</v>
      </c>
      <c r="AM136" s="186">
        <f ca="1">Mercado!AO103</f>
        <v>126361.745614396</v>
      </c>
      <c r="AN136" s="186">
        <f ca="1">Mercado!AP103</f>
        <v>126361.745614396</v>
      </c>
      <c r="AO136" s="186">
        <f ca="1">Mercado!AQ103</f>
        <v>126361.745614396</v>
      </c>
      <c r="AP136" s="186">
        <f ca="1">Mercado!AR103</f>
        <v>126361.745614396</v>
      </c>
      <c r="AQ136" s="186">
        <f ca="1">Mercado!AS103</f>
        <v>126361.745614396</v>
      </c>
      <c r="AR136" s="186">
        <f ca="1">Mercado!AT103</f>
        <v>126361.745614396</v>
      </c>
      <c r="AS136" s="186">
        <f ca="1">Mercado!AU103</f>
        <v>126361.745614396</v>
      </c>
      <c r="AT136" s="186">
        <f ca="1">Mercado!AV103</f>
        <v>126361.745614396</v>
      </c>
      <c r="AU136" s="186">
        <f ca="1">Mercado!AW103</f>
        <v>126361.745614396</v>
      </c>
      <c r="AV136" s="186">
        <f ca="1">Mercado!AX103</f>
        <v>126361.745614396</v>
      </c>
      <c r="AW136" s="186">
        <f ca="1">Mercado!AY103</f>
        <v>126361.745614396</v>
      </c>
      <c r="AX136" s="186">
        <f ca="1">Mercado!AZ103</f>
        <v>126361.745614396</v>
      </c>
      <c r="AY136" s="186">
        <f ca="1">Mercado!BA103</f>
        <v>126361.745614396</v>
      </c>
      <c r="AZ136" s="186">
        <f ca="1">Mercado!BB103</f>
        <v>126361.745614396</v>
      </c>
      <c r="BA136" s="186">
        <f ca="1">Mercado!BC103</f>
        <v>126361.745614396</v>
      </c>
      <c r="BB136" s="186">
        <f ca="1">Mercado!BD103</f>
        <v>126361.745614396</v>
      </c>
      <c r="BC136" s="186">
        <f ca="1">Mercado!BE103</f>
        <v>126361.745614396</v>
      </c>
      <c r="BD136" s="186">
        <f ca="1">Mercado!BF103</f>
        <v>126361.745614396</v>
      </c>
      <c r="BE136" s="186">
        <f ca="1">Mercado!BG103</f>
        <v>126361.745614396</v>
      </c>
      <c r="BF136" s="186">
        <f ca="1">Mercado!BH103</f>
        <v>126361.745614396</v>
      </c>
      <c r="BG136" s="186">
        <f ca="1">Mercado!BI103</f>
        <v>126361.745614396</v>
      </c>
      <c r="BH136" s="186">
        <f ca="1">Mercado!BJ103</f>
        <v>126361.745614396</v>
      </c>
      <c r="BI136" s="186">
        <f ca="1">Mercado!BK103</f>
        <v>126361.745614396</v>
      </c>
      <c r="BJ136" s="186">
        <f ca="1">Mercado!BL103</f>
        <v>126361.745614396</v>
      </c>
      <c r="BK136" s="186">
        <f ca="1">Mercado!BM103</f>
        <v>126361.745614396</v>
      </c>
    </row>
    <row r="137" spans="1:63"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</row>
    <row r="139" spans="1:63" ht="15.75">
      <c r="A139" s="17" t="s">
        <v>632</v>
      </c>
      <c r="B139" s="17" t="s">
        <v>631</v>
      </c>
    </row>
    <row r="141" spans="1:63">
      <c r="D141" t="s">
        <v>242</v>
      </c>
      <c r="H141" s="274" t="s">
        <v>420</v>
      </c>
      <c r="Q141" s="145">
        <f>SUM(Q31:Q35)</f>
        <v>43226437916.334824</v>
      </c>
      <c r="R141" s="145">
        <f t="shared" ref="R141:BK141" si="70">SUM(R31:R35)</f>
        <v>64180041195.625687</v>
      </c>
      <c r="S141" s="145">
        <f t="shared" si="70"/>
        <v>78686284645.044739</v>
      </c>
      <c r="T141" s="145">
        <f t="shared" si="70"/>
        <v>83391330465.789276</v>
      </c>
      <c r="U141" s="145">
        <f t="shared" si="70"/>
        <v>94699930817.262329</v>
      </c>
      <c r="V141" s="145">
        <f t="shared" si="70"/>
        <v>108583659259.01213</v>
      </c>
      <c r="W141" s="145">
        <f t="shared" si="70"/>
        <v>123843557476.7379</v>
      </c>
      <c r="X141" s="145">
        <f t="shared" si="70"/>
        <v>138574724979.36682</v>
      </c>
      <c r="Y141" s="145">
        <f t="shared" si="70"/>
        <v>151505459667.05228</v>
      </c>
      <c r="Z141" s="145">
        <f t="shared" si="70"/>
        <v>163464642610.07874</v>
      </c>
      <c r="AA141" s="145">
        <f t="shared" si="70"/>
        <v>174128028520.53479</v>
      </c>
      <c r="AB141" s="145">
        <f t="shared" si="70"/>
        <v>184088131539.19693</v>
      </c>
      <c r="AC141" s="145">
        <f t="shared" si="70"/>
        <v>192272790561.94705</v>
      </c>
      <c r="AD141" s="145">
        <f t="shared" si="70"/>
        <v>200407207699.89792</v>
      </c>
      <c r="AE141" s="145">
        <f t="shared" si="70"/>
        <v>208506906564.19116</v>
      </c>
      <c r="AF141" s="145">
        <f t="shared" si="70"/>
        <v>211025956520.29437</v>
      </c>
      <c r="AG141" s="145">
        <f t="shared" si="70"/>
        <v>212085662710.35535</v>
      </c>
      <c r="AH141" s="145">
        <f t="shared" si="70"/>
        <v>213099202596.49844</v>
      </c>
      <c r="AI141" s="145">
        <f t="shared" si="70"/>
        <v>214064204421.27029</v>
      </c>
      <c r="AJ141" s="145">
        <f t="shared" si="70"/>
        <v>214978804596.54272</v>
      </c>
      <c r="AK141" s="145">
        <f t="shared" si="70"/>
        <v>215841078662.08566</v>
      </c>
      <c r="AL141" s="145">
        <f t="shared" si="70"/>
        <v>216648938028.44608</v>
      </c>
      <c r="AM141" s="145">
        <f t="shared" si="70"/>
        <v>217400236390.39984</v>
      </c>
      <c r="AN141" s="145">
        <f t="shared" si="70"/>
        <v>218092981652.04822</v>
      </c>
      <c r="AO141" s="145">
        <f t="shared" si="70"/>
        <v>218725863935.93832</v>
      </c>
      <c r="AP141" s="145">
        <f t="shared" si="70"/>
        <v>219298578430.65607</v>
      </c>
      <c r="AQ141" s="145">
        <f t="shared" si="70"/>
        <v>219811269425.62823</v>
      </c>
      <c r="AR141" s="145">
        <f t="shared" si="70"/>
        <v>220263635716.67633</v>
      </c>
      <c r="AS141" s="145">
        <f t="shared" si="70"/>
        <v>220654880555.6218</v>
      </c>
      <c r="AT141" s="145">
        <f t="shared" si="70"/>
        <v>220984758650.43887</v>
      </c>
      <c r="AU141" s="145">
        <f t="shared" si="70"/>
        <v>221254344957.35733</v>
      </c>
      <c r="AV141" s="145">
        <f t="shared" si="70"/>
        <v>221465355167.84308</v>
      </c>
      <c r="AW141" s="145">
        <f t="shared" si="70"/>
        <v>221618968847.96014</v>
      </c>
      <c r="AX141" s="145">
        <f t="shared" si="70"/>
        <v>221715601280.71503</v>
      </c>
      <c r="AY141" s="145">
        <f t="shared" si="70"/>
        <v>221755734032.06985</v>
      </c>
      <c r="AZ141" s="145">
        <f t="shared" si="70"/>
        <v>221740619263.70667</v>
      </c>
      <c r="BA141" s="145">
        <f t="shared" si="70"/>
        <v>221671925322.12299</v>
      </c>
      <c r="BB141" s="145">
        <f t="shared" si="70"/>
        <v>221550982826.37671</v>
      </c>
      <c r="BC141" s="145">
        <f t="shared" si="70"/>
        <v>221378557412.2388</v>
      </c>
      <c r="BD141" s="145">
        <f t="shared" si="70"/>
        <v>221155223982.89435</v>
      </c>
      <c r="BE141" s="145">
        <f t="shared" si="70"/>
        <v>220881768464.81491</v>
      </c>
      <c r="BF141" s="145">
        <f t="shared" si="70"/>
        <v>220559123779.32578</v>
      </c>
      <c r="BG141" s="145">
        <f t="shared" si="70"/>
        <v>220188099299.93048</v>
      </c>
      <c r="BH141" s="145">
        <f t="shared" si="70"/>
        <v>219885849023.11249</v>
      </c>
      <c r="BI141" s="145">
        <f t="shared" si="70"/>
        <v>219676489189.38336</v>
      </c>
      <c r="BJ141" s="145">
        <f t="shared" si="70"/>
        <v>219467328693.35675</v>
      </c>
      <c r="BK141" s="145">
        <f t="shared" si="70"/>
        <v>219258367345.23749</v>
      </c>
    </row>
    <row r="142" spans="1:63">
      <c r="D142" t="s">
        <v>633</v>
      </c>
      <c r="H142" s="274" t="s">
        <v>420</v>
      </c>
      <c r="Q142" s="145">
        <f>SUM(Q92,Q94)</f>
        <v>96279689833.333954</v>
      </c>
      <c r="R142" s="145">
        <f t="shared" ref="R142:BK142" si="71">SUM(R92,R94)</f>
        <v>83511319281.885345</v>
      </c>
      <c r="S142" s="145">
        <f t="shared" si="71"/>
        <v>73370980104.790894</v>
      </c>
      <c r="T142" s="145">
        <f t="shared" si="71"/>
        <v>62402552911.83287</v>
      </c>
      <c r="U142" s="145">
        <f t="shared" si="71"/>
        <v>56704729615.324768</v>
      </c>
      <c r="V142" s="145">
        <f t="shared" si="71"/>
        <v>52288451389.795761</v>
      </c>
      <c r="W142" s="145">
        <f t="shared" si="71"/>
        <v>50693144777.538033</v>
      </c>
      <c r="X142" s="145">
        <f t="shared" si="71"/>
        <v>49435147094.039078</v>
      </c>
      <c r="Y142" s="145">
        <f t="shared" si="71"/>
        <v>48559895987.844345</v>
      </c>
      <c r="Z142" s="145">
        <f t="shared" si="71"/>
        <v>48013595218.389679</v>
      </c>
      <c r="AA142" s="145">
        <f t="shared" si="71"/>
        <v>47522392813.961739</v>
      </c>
      <c r="AB142" s="145">
        <f t="shared" si="71"/>
        <v>47056127995.81263</v>
      </c>
      <c r="AC142" s="145">
        <f t="shared" si="71"/>
        <v>46662122404.872299</v>
      </c>
      <c r="AD142" s="145">
        <f t="shared" si="71"/>
        <v>46262348234.308762</v>
      </c>
      <c r="AE142" s="145">
        <f t="shared" si="71"/>
        <v>45851761738.074036</v>
      </c>
      <c r="AF142" s="145">
        <f t="shared" si="71"/>
        <v>46330021036.047714</v>
      </c>
      <c r="AG142" s="145">
        <f t="shared" si="71"/>
        <v>46880361914.566299</v>
      </c>
      <c r="AH142" s="145">
        <f t="shared" si="71"/>
        <v>47422354146.951584</v>
      </c>
      <c r="AI142" s="145">
        <f t="shared" si="71"/>
        <v>47957682939.077271</v>
      </c>
      <c r="AJ142" s="145">
        <f t="shared" si="71"/>
        <v>48481373901.990585</v>
      </c>
      <c r="AK142" s="145">
        <f t="shared" si="71"/>
        <v>48987614403.868622</v>
      </c>
      <c r="AL142" s="145">
        <f t="shared" si="71"/>
        <v>49476343804.916214</v>
      </c>
      <c r="AM142" s="145">
        <f t="shared" si="71"/>
        <v>49951482896.848633</v>
      </c>
      <c r="AN142" s="145">
        <f t="shared" si="71"/>
        <v>50420642776.539383</v>
      </c>
      <c r="AO142" s="145">
        <f t="shared" si="71"/>
        <v>50886612779.103394</v>
      </c>
      <c r="AP142" s="145">
        <f t="shared" si="71"/>
        <v>51340744827.095551</v>
      </c>
      <c r="AQ142" s="145">
        <f t="shared" si="71"/>
        <v>51777711819.244553</v>
      </c>
      <c r="AR142" s="145">
        <f t="shared" si="71"/>
        <v>52199747594.351608</v>
      </c>
      <c r="AS142" s="145">
        <f t="shared" si="71"/>
        <v>52608612285.08535</v>
      </c>
      <c r="AT142" s="145">
        <f t="shared" si="71"/>
        <v>53003433944.328445</v>
      </c>
      <c r="AU142" s="145">
        <f t="shared" si="71"/>
        <v>53382185204.805115</v>
      </c>
      <c r="AV142" s="145">
        <f t="shared" si="71"/>
        <v>53744467290.553223</v>
      </c>
      <c r="AW142" s="145">
        <f t="shared" si="71"/>
        <v>54091507060.426392</v>
      </c>
      <c r="AX142" s="145">
        <f t="shared" si="71"/>
        <v>54424197044.329453</v>
      </c>
      <c r="AY142" s="145">
        <f t="shared" si="71"/>
        <v>54741379129.856171</v>
      </c>
      <c r="AZ142" s="145">
        <f t="shared" si="71"/>
        <v>55041070030.037216</v>
      </c>
      <c r="BA142" s="145">
        <f t="shared" si="71"/>
        <v>55322713310.532898</v>
      </c>
      <c r="BB142" s="145">
        <f t="shared" si="71"/>
        <v>55587242348.370712</v>
      </c>
      <c r="BC142" s="145">
        <f t="shared" si="71"/>
        <v>55835499165.721527</v>
      </c>
      <c r="BD142" s="145">
        <f t="shared" si="71"/>
        <v>56066736456.814774</v>
      </c>
      <c r="BE142" s="145">
        <f t="shared" si="71"/>
        <v>56279496727.818146</v>
      </c>
      <c r="BF142" s="145">
        <f t="shared" si="71"/>
        <v>56473466034.607231</v>
      </c>
      <c r="BG142" s="145">
        <f t="shared" si="71"/>
        <v>56649590849.3974</v>
      </c>
      <c r="BH142" s="145">
        <f t="shared" si="71"/>
        <v>56773212550.567719</v>
      </c>
      <c r="BI142" s="145">
        <f t="shared" si="71"/>
        <v>56852954162.168526</v>
      </c>
      <c r="BJ142" s="145">
        <f t="shared" si="71"/>
        <v>56932800368.18309</v>
      </c>
      <c r="BK142" s="145">
        <f t="shared" si="71"/>
        <v>57012751300.957695</v>
      </c>
    </row>
    <row r="143" spans="1:63">
      <c r="D143" t="s">
        <v>634</v>
      </c>
      <c r="H143" s="274" t="s">
        <v>420</v>
      </c>
      <c r="Q143" s="145">
        <f>SUM(Q93,Q95,Q96,Q98)</f>
        <v>32617649525.480946</v>
      </c>
      <c r="R143" s="145">
        <f t="shared" ref="R143:BK143" si="72">SUM(R93,R95,R96,R98)</f>
        <v>33971054075.57732</v>
      </c>
      <c r="S143" s="145">
        <f t="shared" si="72"/>
        <v>34331637603.83482</v>
      </c>
      <c r="T143" s="145">
        <f t="shared" si="72"/>
        <v>33403834082.518044</v>
      </c>
      <c r="U143" s="145">
        <f t="shared" si="72"/>
        <v>34074571430.956436</v>
      </c>
      <c r="V143" s="145">
        <f t="shared" si="72"/>
        <v>35510058473.371513</v>
      </c>
      <c r="W143" s="145">
        <f t="shared" si="72"/>
        <v>35880555630.57814</v>
      </c>
      <c r="X143" s="145">
        <f t="shared" si="72"/>
        <v>36341778887.485809</v>
      </c>
      <c r="Y143" s="145">
        <f t="shared" si="72"/>
        <v>36835734552.807533</v>
      </c>
      <c r="Z143" s="145">
        <f t="shared" si="72"/>
        <v>37409083959.145638</v>
      </c>
      <c r="AA143" s="145">
        <f t="shared" si="72"/>
        <v>37900921314.766258</v>
      </c>
      <c r="AB143" s="145">
        <f t="shared" si="72"/>
        <v>38341935218.687096</v>
      </c>
      <c r="AC143" s="145">
        <f t="shared" si="72"/>
        <v>38688328919.342178</v>
      </c>
      <c r="AD143" s="145">
        <f t="shared" si="72"/>
        <v>39019037360.586746</v>
      </c>
      <c r="AE143" s="145">
        <f t="shared" si="72"/>
        <v>39332559055.047768</v>
      </c>
      <c r="AF143" s="145">
        <f t="shared" si="72"/>
        <v>39765931553.959938</v>
      </c>
      <c r="AG143" s="145">
        <f t="shared" si="72"/>
        <v>40142490134.232796</v>
      </c>
      <c r="AH143" s="145">
        <f t="shared" si="72"/>
        <v>40511109172.038582</v>
      </c>
      <c r="AI143" s="145">
        <f t="shared" si="72"/>
        <v>40872584707.830978</v>
      </c>
      <c r="AJ143" s="145">
        <f t="shared" si="72"/>
        <v>41224045749.41259</v>
      </c>
      <c r="AK143" s="145">
        <f t="shared" si="72"/>
        <v>41562158699.867241</v>
      </c>
      <c r="AL143" s="145">
        <f t="shared" si="72"/>
        <v>41886768705.045975</v>
      </c>
      <c r="AM143" s="145">
        <f t="shared" si="72"/>
        <v>42199914344.377419</v>
      </c>
      <c r="AN143" s="145">
        <f t="shared" si="72"/>
        <v>42505672439.477768</v>
      </c>
      <c r="AO143" s="145">
        <f t="shared" si="72"/>
        <v>42805488636.82785</v>
      </c>
      <c r="AP143" s="145">
        <f t="shared" si="72"/>
        <v>43094564104.164757</v>
      </c>
      <c r="AQ143" s="145">
        <f t="shared" si="72"/>
        <v>43369975415.475029</v>
      </c>
      <c r="AR143" s="145">
        <f t="shared" si="72"/>
        <v>43632939701.033043</v>
      </c>
      <c r="AS143" s="145">
        <f t="shared" si="72"/>
        <v>43884375172.617065</v>
      </c>
      <c r="AT143" s="145">
        <f t="shared" si="72"/>
        <v>44123787230.382118</v>
      </c>
      <c r="AU143" s="145">
        <f t="shared" si="72"/>
        <v>44350137708.851212</v>
      </c>
      <c r="AV143" s="145">
        <f t="shared" si="72"/>
        <v>44563329134.720909</v>
      </c>
      <c r="AW143" s="145">
        <f t="shared" si="72"/>
        <v>44764119646.199509</v>
      </c>
      <c r="AX143" s="145">
        <f t="shared" si="72"/>
        <v>44953030125.897278</v>
      </c>
      <c r="AY143" s="145">
        <f t="shared" si="72"/>
        <v>45129461884.981483</v>
      </c>
      <c r="AZ143" s="145">
        <f t="shared" si="72"/>
        <v>45292419400.841202</v>
      </c>
      <c r="BA143" s="145">
        <f t="shared" si="72"/>
        <v>45441718894.878181</v>
      </c>
      <c r="BB143" s="145">
        <f t="shared" si="72"/>
        <v>45577968297.359924</v>
      </c>
      <c r="BC143" s="145">
        <f t="shared" si="72"/>
        <v>45701685563.140465</v>
      </c>
      <c r="BD143" s="145">
        <f t="shared" si="72"/>
        <v>45812507240.587776</v>
      </c>
      <c r="BE143" s="145">
        <f t="shared" si="72"/>
        <v>45909698216.45298</v>
      </c>
      <c r="BF143" s="145">
        <f t="shared" si="72"/>
        <v>45993158528.809387</v>
      </c>
      <c r="BG143" s="145">
        <f t="shared" si="72"/>
        <v>46063466368.895416</v>
      </c>
      <c r="BH143" s="145">
        <f t="shared" si="72"/>
        <v>46109869389.581451</v>
      </c>
      <c r="BI143" s="145">
        <f t="shared" si="72"/>
        <v>46138779537.757744</v>
      </c>
      <c r="BJ143" s="145">
        <f t="shared" si="72"/>
        <v>46167739151.965042</v>
      </c>
      <c r="BK143" s="145">
        <f t="shared" si="72"/>
        <v>46196748318.303734</v>
      </c>
    </row>
    <row r="144" spans="1:63">
      <c r="D144" t="s">
        <v>635</v>
      </c>
      <c r="H144" s="274" t="s">
        <v>420</v>
      </c>
      <c r="Q144" s="145">
        <f>Q97</f>
        <v>2804525230</v>
      </c>
      <c r="R144" s="145">
        <f t="shared" ref="R144:BK144" si="73">R97</f>
        <v>3173872067</v>
      </c>
      <c r="S144" s="145">
        <f t="shared" si="73"/>
        <v>3096156324</v>
      </c>
      <c r="T144" s="145">
        <f t="shared" si="73"/>
        <v>3125405339.0000005</v>
      </c>
      <c r="U144" s="145">
        <f t="shared" si="73"/>
        <v>3507238642</v>
      </c>
      <c r="V144" s="145">
        <f t="shared" si="73"/>
        <v>3734898969.0357313</v>
      </c>
      <c r="W144" s="145">
        <f t="shared" si="73"/>
        <v>3682796267.3148837</v>
      </c>
      <c r="X144" s="145">
        <f t="shared" si="73"/>
        <v>3648901933.697289</v>
      </c>
      <c r="Y144" s="145">
        <f t="shared" si="73"/>
        <v>3632681841.223805</v>
      </c>
      <c r="Z144" s="145">
        <f t="shared" si="73"/>
        <v>3633832474.9437542</v>
      </c>
      <c r="AA144" s="145">
        <f t="shared" si="73"/>
        <v>3633859485.4084949</v>
      </c>
      <c r="AB144" s="145">
        <f t="shared" si="73"/>
        <v>3632785325.7938795</v>
      </c>
      <c r="AC144" s="145">
        <f t="shared" si="73"/>
        <v>3630759942.9005098</v>
      </c>
      <c r="AD144" s="145">
        <f t="shared" si="73"/>
        <v>3627821925.8244662</v>
      </c>
      <c r="AE144" s="145">
        <f t="shared" si="73"/>
        <v>3623692844.0366406</v>
      </c>
      <c r="AF144" s="145">
        <f t="shared" si="73"/>
        <v>3662473145.247169</v>
      </c>
      <c r="AG144" s="145">
        <f t="shared" si="73"/>
        <v>3701902924.1629524</v>
      </c>
      <c r="AH144" s="145">
        <f t="shared" si="73"/>
        <v>3740639812.7448816</v>
      </c>
      <c r="AI144" s="145">
        <f t="shared" si="73"/>
        <v>3778789361.8088479</v>
      </c>
      <c r="AJ144" s="145">
        <f t="shared" si="73"/>
        <v>3816017833.2764363</v>
      </c>
      <c r="AK144" s="145">
        <f t="shared" si="73"/>
        <v>3851936151.7482862</v>
      </c>
      <c r="AL144" s="145">
        <f t="shared" si="73"/>
        <v>3886535150.2338538</v>
      </c>
      <c r="AM144" s="145">
        <f t="shared" si="73"/>
        <v>3920068337.0122218</v>
      </c>
      <c r="AN144" s="145">
        <f t="shared" si="73"/>
        <v>3953032909.5276923</v>
      </c>
      <c r="AO144" s="145">
        <f t="shared" si="73"/>
        <v>3985609021.5029225</v>
      </c>
      <c r="AP144" s="145">
        <f t="shared" si="73"/>
        <v>4017224649.0017056</v>
      </c>
      <c r="AQ144" s="145">
        <f t="shared" si="73"/>
        <v>4047528819.2581267</v>
      </c>
      <c r="AR144" s="145">
        <f t="shared" si="73"/>
        <v>4076668334.5455117</v>
      </c>
      <c r="AS144" s="145">
        <f t="shared" si="73"/>
        <v>4104757130.1223178</v>
      </c>
      <c r="AT144" s="145">
        <f t="shared" si="73"/>
        <v>4131737073.8534045</v>
      </c>
      <c r="AU144" s="145">
        <f t="shared" si="73"/>
        <v>4157477759.708693</v>
      </c>
      <c r="AV144" s="145">
        <f t="shared" si="73"/>
        <v>4181958077.525002</v>
      </c>
      <c r="AW144" s="145">
        <f t="shared" si="73"/>
        <v>4205262467.9550447</v>
      </c>
      <c r="AX144" s="145">
        <f t="shared" si="73"/>
        <v>4227451056.768084</v>
      </c>
      <c r="AY144" s="145">
        <f t="shared" si="73"/>
        <v>4248449110.6326919</v>
      </c>
      <c r="AZ144" s="145">
        <f t="shared" si="73"/>
        <v>4268129912.6735191</v>
      </c>
      <c r="BA144" s="145">
        <f t="shared" si="73"/>
        <v>4286461974.6506977</v>
      </c>
      <c r="BB144" s="145">
        <f t="shared" si="73"/>
        <v>4303510862.9051123</v>
      </c>
      <c r="BC144" s="145">
        <f t="shared" si="73"/>
        <v>4319334430.0904837</v>
      </c>
      <c r="BD144" s="145">
        <f t="shared" si="73"/>
        <v>4333885425.2149172</v>
      </c>
      <c r="BE144" s="145">
        <f t="shared" si="73"/>
        <v>4347070576.0128632</v>
      </c>
      <c r="BF144" s="145">
        <f t="shared" si="73"/>
        <v>4358872275.1549253</v>
      </c>
      <c r="BG144" s="145">
        <f t="shared" si="73"/>
        <v>4369355380.9623966</v>
      </c>
      <c r="BH144" s="145">
        <f t="shared" si="73"/>
        <v>4376588136.4996099</v>
      </c>
      <c r="BI144" s="145">
        <f t="shared" si="73"/>
        <v>4381210120.9297304</v>
      </c>
      <c r="BJ144" s="145">
        <f t="shared" si="73"/>
        <v>4385838659.0040665</v>
      </c>
      <c r="BK144" s="145">
        <f t="shared" si="73"/>
        <v>4390473760.0152178</v>
      </c>
    </row>
  </sheetData>
  <phoneticPr fontId="0" type="noConversion"/>
  <conditionalFormatting sqref="K28 K89 K20 K6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14</vt:i4>
      </vt:variant>
      <vt:variant>
        <vt:lpstr>Rangos con nombre</vt:lpstr>
      </vt:variant>
      <vt:variant>
        <vt:i4>92</vt:i4>
      </vt:variant>
    </vt:vector>
  </HeadingPairs>
  <TitlesOfParts>
    <vt:vector size="115" baseType="lpstr">
      <vt:lpstr>C</vt:lpstr>
      <vt:lpstr>V</vt:lpstr>
      <vt:lpstr>S</vt:lpstr>
      <vt:lpstr>Control</vt:lpstr>
      <vt:lpstr>Mercado</vt:lpstr>
      <vt:lpstr>Listas</vt:lpstr>
      <vt:lpstr>Fijo</vt:lpstr>
      <vt:lpstr>Móvil</vt:lpstr>
      <vt:lpstr>Charts==&gt;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cuota_hipotetico_movil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residential.fixed.connections</vt:lpstr>
      <vt:lpstr>'Charts==&gt;'!Retail.Services.Volumes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'Charts==&gt;'!Subscribers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Cesar Martinez Anell</cp:lastModifiedBy>
  <cp:lastPrinted>2009-12-14T17:10:37Z</cp:lastPrinted>
  <dcterms:created xsi:type="dcterms:W3CDTF">1997-01-23T15:12:23Z</dcterms:created>
  <dcterms:modified xsi:type="dcterms:W3CDTF">2014-10-20T23:29:58Z</dcterms:modified>
</cp:coreProperties>
</file>