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20\"/>
    </mc:Choice>
  </mc:AlternateContent>
  <bookViews>
    <workbookView xWindow="0" yWindow="0" windowWidth="24000" windowHeight="9735" activeTab="1"/>
  </bookViews>
  <sheets>
    <sheet name="INTRODUCCIÓN" sheetId="28" r:id="rId1"/>
    <sheet name="Resultados" sheetId="10" r:id="rId2"/>
    <sheet name="CÁLCULOS&gt;&gt;&gt;" sheetId="30" r:id="rId3"/>
    <sheet name="Ingresos" sheetId="33" r:id="rId4"/>
    <sheet name="Costos&gt;" sheetId="34" r:id="rId5"/>
    <sheet name="Pagos mayoristas" sheetId="17" r:id="rId6"/>
    <sheet name="INFORMACIÓN &gt;&gt;&gt;" sheetId="23" r:id="rId7"/>
    <sheet name="Req. de información al AEP" sheetId="22" r:id="rId8"/>
    <sheet name="OREDA " sheetId="19" r:id="rId9"/>
    <sheet name="SUPUESTOS&gt;&gt;&gt;" sheetId="27" r:id="rId10"/>
    <sheet name="Supuestos" sheetId="21" r:id="rId11"/>
  </sheets>
  <externalReferences>
    <externalReference r:id="rId12"/>
    <externalReference r:id="rId13"/>
  </externalReferences>
  <definedNames>
    <definedName name="gradient">#REF!</definedName>
    <definedName name="inflation">'[1]CO - Settings'!$C$26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F23" i="17" l="1"/>
  <c r="F22" i="17"/>
  <c r="F21" i="17"/>
  <c r="E23" i="17"/>
  <c r="E22" i="17"/>
  <c r="E21" i="17"/>
  <c r="F20" i="17"/>
  <c r="E20" i="17"/>
  <c r="D45" i="22" l="1"/>
  <c r="D44" i="22"/>
  <c r="D43" i="22"/>
  <c r="D42" i="22"/>
  <c r="C37" i="22"/>
  <c r="B42" i="22"/>
  <c r="B43" i="22"/>
  <c r="B44" i="22"/>
  <c r="B45" i="22"/>
  <c r="D11" i="10" l="1"/>
  <c r="B21" i="34" l="1"/>
  <c r="D21" i="34"/>
  <c r="B15" i="34" l="1"/>
  <c r="D15" i="34"/>
  <c r="B20" i="34" l="1"/>
  <c r="B22" i="34"/>
  <c r="B19" i="34"/>
  <c r="B18" i="34"/>
  <c r="B17" i="34"/>
  <c r="B14" i="34"/>
  <c r="B16" i="34"/>
  <c r="B13" i="34"/>
  <c r="B7" i="33"/>
  <c r="B8" i="33"/>
  <c r="B9" i="33"/>
  <c r="B10" i="33"/>
  <c r="B6" i="33"/>
  <c r="D13" i="17" l="1"/>
  <c r="D12" i="17" l="1"/>
  <c r="D11" i="17"/>
  <c r="D10" i="17"/>
  <c r="D9" i="17"/>
  <c r="D8" i="17"/>
  <c r="D14" i="34"/>
  <c r="D16" i="34"/>
  <c r="D17" i="34"/>
  <c r="D19" i="34"/>
  <c r="D20" i="34"/>
  <c r="D55" i="22"/>
  <c r="D24" i="17"/>
  <c r="C24" i="17"/>
  <c r="C12" i="22"/>
  <c r="D22" i="34" l="1"/>
  <c r="D12" i="34" s="1"/>
  <c r="D18" i="34"/>
  <c r="D13" i="34"/>
  <c r="D24" i="34" l="1"/>
  <c r="C41" i="10"/>
  <c r="C14" i="10" s="1"/>
  <c r="C11" i="17"/>
  <c r="E11" i="17" s="1"/>
  <c r="C12" i="17"/>
  <c r="E12" i="17" s="1"/>
  <c r="C42" i="10" l="1"/>
  <c r="C23" i="17"/>
  <c r="C21" i="17"/>
  <c r="D23" i="17"/>
  <c r="D21" i="17"/>
  <c r="C20" i="17"/>
  <c r="C22" i="17"/>
  <c r="D20" i="17"/>
  <c r="D22" i="17"/>
  <c r="C8" i="17" l="1"/>
  <c r="E8" i="17" s="1"/>
  <c r="C13" i="17"/>
  <c r="E13" i="17" s="1"/>
  <c r="C10" i="17"/>
  <c r="E10" i="17" s="1"/>
  <c r="C9" i="17"/>
  <c r="E9" i="17" s="1"/>
  <c r="E14" i="17" l="1"/>
  <c r="C10" i="33"/>
  <c r="D29" i="22" l="1"/>
  <c r="C9" i="33" s="1"/>
  <c r="E15" i="17"/>
  <c r="F6" i="34" s="1"/>
  <c r="D6" i="34"/>
  <c r="D28" i="22"/>
  <c r="C8" i="33" s="1"/>
  <c r="D27" i="22" l="1"/>
  <c r="C7" i="33" s="1"/>
  <c r="D26" i="22"/>
  <c r="D31" i="22" l="1"/>
  <c r="C6" i="33"/>
  <c r="G24" i="17" l="1"/>
  <c r="H24" i="17" s="1"/>
  <c r="H21" i="17" l="1"/>
  <c r="H23" i="17"/>
  <c r="H20" i="17"/>
  <c r="H22" i="17"/>
  <c r="C5" i="33"/>
  <c r="C12" i="33" s="1"/>
  <c r="H25" i="17" l="1"/>
  <c r="D7" i="34" s="1"/>
  <c r="C25" i="10"/>
  <c r="C26" i="10" l="1"/>
  <c r="C11" i="10"/>
  <c r="D14" i="10" s="1"/>
  <c r="F7" i="34"/>
  <c r="F5" i="34" s="1"/>
  <c r="C33" i="10" s="1"/>
  <c r="D5" i="34"/>
  <c r="C12" i="10" l="1"/>
  <c r="D12" i="10" s="1"/>
  <c r="C13" i="10"/>
  <c r="D13" i="10" s="1"/>
  <c r="C10" i="10" l="1"/>
  <c r="D10" i="10" s="1"/>
  <c r="C34" i="10" l="1"/>
  <c r="C7" i="10"/>
</calcChain>
</file>

<file path=xl/sharedStrings.xml><?xml version="1.0" encoding="utf-8"?>
<sst xmlns="http://schemas.openxmlformats.org/spreadsheetml/2006/main" count="238" uniqueCount="170">
  <si>
    <t>meses</t>
  </si>
  <si>
    <t>Concepto</t>
  </si>
  <si>
    <t>Contraprestación (por evento)</t>
  </si>
  <si>
    <t>Cambio de domicilio SRL (1)</t>
  </si>
  <si>
    <t>Cambio de número (1)</t>
  </si>
  <si>
    <t>Oferta de Referencia para la Desagregación Bucle Local</t>
  </si>
  <si>
    <t>Ingresos totales</t>
  </si>
  <si>
    <t>Costos totales servicios mayoristas</t>
  </si>
  <si>
    <t xml:space="preserve">Horizonte temporal </t>
  </si>
  <si>
    <t>1. Servicio de Reventa de Línea Telefónica</t>
  </si>
  <si>
    <t>Gastos de habilitación del SRL, SRI y SRP (1)</t>
  </si>
  <si>
    <t>Suspensión y Reactivación del servicio para suscriptor, a solicitud del CS (1)</t>
  </si>
  <si>
    <t>Habilitación de Bloqueo y Desbloqueo de llamadas (1)</t>
  </si>
  <si>
    <t>Agregación</t>
  </si>
  <si>
    <t>por usuario</t>
  </si>
  <si>
    <t>Eventos totales</t>
  </si>
  <si>
    <t>Período de referencia</t>
  </si>
  <si>
    <t>Inicio de período</t>
  </si>
  <si>
    <t>Fin de período</t>
  </si>
  <si>
    <t>Conjunto de las ofertas del segmento</t>
  </si>
  <si>
    <t>Número de usuarios que cambiaron el domicilio</t>
  </si>
  <si>
    <t>Número de usuarios que cambiaron de número</t>
  </si>
  <si>
    <t>Número de altas nuevas</t>
  </si>
  <si>
    <t>De 01/01/2017 a 31/06/2017</t>
  </si>
  <si>
    <t>Las tarifas son sin impuestos, en pesos mexicanos, salvo que se diga lo contrario</t>
  </si>
  <si>
    <t>A. Cobros no recurrentes</t>
  </si>
  <si>
    <t>Instalación de la acometida de cobre</t>
  </si>
  <si>
    <t>Ingresos y tráfico a nivel minorista</t>
  </si>
  <si>
    <t>Aclaración</t>
  </si>
  <si>
    <t>Facturación</t>
  </si>
  <si>
    <t>Supuestos</t>
  </si>
  <si>
    <t>Ingresos por usuario</t>
  </si>
  <si>
    <t>Costos de los servicios mayoristas</t>
  </si>
  <si>
    <t>Número de usuarios con habilitación de bloqueo y desbloqueo de llamadas</t>
  </si>
  <si>
    <t>Pagos no recurrentes</t>
  </si>
  <si>
    <t>Cantidad</t>
  </si>
  <si>
    <t>Costo unitario</t>
  </si>
  <si>
    <t>Costo mayorista</t>
  </si>
  <si>
    <t>Pagos recurrentes</t>
  </si>
  <si>
    <t>Costo mayorista para el período</t>
  </si>
  <si>
    <t>Resto de ingresos mayoristas asociados a la renta mensual y otros tráficos*</t>
  </si>
  <si>
    <t>*Este concepto no incluye los ingresos mayoristas asociados a los cobros no recurrentes</t>
  </si>
  <si>
    <t>Eventos</t>
  </si>
  <si>
    <t>Tráfico</t>
  </si>
  <si>
    <t>Costo unitario por evento</t>
  </si>
  <si>
    <t>Costo unitario por tráfico</t>
  </si>
  <si>
    <t>Ingresos</t>
  </si>
  <si>
    <t>Costos totales</t>
  </si>
  <si>
    <t>Costos por usuario</t>
  </si>
  <si>
    <t>Total pagos no recurrentes</t>
  </si>
  <si>
    <t>Total pagos recurrentes</t>
  </si>
  <si>
    <t>Todos los segmentos</t>
  </si>
  <si>
    <t>¿Replicabilidad de la cartera conjunta?</t>
  </si>
  <si>
    <t>Margen</t>
  </si>
  <si>
    <t>Ingresos totales relativos a minutos</t>
  </si>
  <si>
    <t>Ingresos totales relativos a eventos</t>
  </si>
  <si>
    <t>Número promedio de usuarios</t>
  </si>
  <si>
    <t>Costo unitario mayorista</t>
  </si>
  <si>
    <t>Número de suspensiones y reactivaciones del servicio para suscriptor</t>
  </si>
  <si>
    <t>Número de usuarios promedio</t>
  </si>
  <si>
    <t>Usuarios a nivel minorista</t>
  </si>
  <si>
    <t>Información de los servicios mayoristas</t>
  </si>
  <si>
    <t>Resto de costos mayoristas asociados a la renta mensual y otros tráficos</t>
  </si>
  <si>
    <t>Gastos de habilitación del SRL, SRI y SRP</t>
  </si>
  <si>
    <t xml:space="preserve">Cambio de domicilio SRL </t>
  </si>
  <si>
    <t>Cambio de número</t>
  </si>
  <si>
    <t>Suspensión y Reactivación del servicio para suscriptor</t>
  </si>
  <si>
    <t>Habilitación de Bloqueo y Desbloqueo de llamadas</t>
  </si>
  <si>
    <t>Supuestos&gt;&gt;&gt;</t>
  </si>
  <si>
    <t>Estructura del modelo</t>
  </si>
  <si>
    <t>Hoja de resultados</t>
  </si>
  <si>
    <t>Resultados</t>
  </si>
  <si>
    <t xml:space="preserve">Hoja </t>
  </si>
  <si>
    <t>Introducción al modelo de replicabilidad económica para el segmento de telefonía fija</t>
  </si>
  <si>
    <t>Notas</t>
  </si>
  <si>
    <t>Totales</t>
  </si>
  <si>
    <t>Ingresos totales (pesos)</t>
  </si>
  <si>
    <t>Ingresos totales relativos a minutos (pesos)</t>
  </si>
  <si>
    <t>Ingresos totales relativos a eventos (pesos)</t>
  </si>
  <si>
    <t>Cobranza</t>
  </si>
  <si>
    <t>Comerciales</t>
  </si>
  <si>
    <t>Programas de fidelización</t>
  </si>
  <si>
    <t>Costos directos de la venta de terminales</t>
  </si>
  <si>
    <t xml:space="preserve">Costo del capital </t>
  </si>
  <si>
    <t>Control y gestión de la facturación a clientes finales</t>
  </si>
  <si>
    <t>Control y gestión del cobro a clientes finales</t>
  </si>
  <si>
    <t>Funciones comerciales tal y como adquisición y mantenimiento de clientes, publicidad, marca, desarrollo de productos, etc.</t>
  </si>
  <si>
    <t>Gestión de la fidelización de clientes</t>
  </si>
  <si>
    <t>Costos de incobrables y gestión de las provisiones por insolvencias</t>
  </si>
  <si>
    <t>Contiene los costos relativos a los terminales vendidos a los clientes finales</t>
  </si>
  <si>
    <t xml:space="preserve">Ingresos totales </t>
  </si>
  <si>
    <t>Total</t>
  </si>
  <si>
    <t>x-check</t>
  </si>
  <si>
    <t>Costos</t>
  </si>
  <si>
    <t>Pagos mayoristas</t>
  </si>
  <si>
    <t>sin amortizar</t>
  </si>
  <si>
    <t>Total pagos no recurrentes (amortizados)</t>
  </si>
  <si>
    <t>amortizados</t>
  </si>
  <si>
    <t>CÁLCULOS &gt;&gt;&gt;</t>
  </si>
  <si>
    <t>Costos &gt;</t>
  </si>
  <si>
    <t>INFORMACIÓN &gt;&gt;&gt;</t>
  </si>
  <si>
    <t>Información de precios mayoristas</t>
  </si>
  <si>
    <t>Costos&gt;</t>
  </si>
  <si>
    <t xml:space="preserve">OREDA </t>
  </si>
  <si>
    <t xml:space="preserve">Información contenida en la OREDA </t>
  </si>
  <si>
    <t>Servicios de voz saliente a fijo dentro de la red</t>
  </si>
  <si>
    <t>Servicios de voz saliente a fijo nacional fuera de la red</t>
  </si>
  <si>
    <t>Servicios de voz saliente a móviles nacionales</t>
  </si>
  <si>
    <t>Servicios de voz saliente internacional</t>
  </si>
  <si>
    <t>Instalaciones de acometidas de cobre</t>
  </si>
  <si>
    <t>Notación</t>
  </si>
  <si>
    <t>Son celdas de resultados</t>
  </si>
  <si>
    <t>Contiene información sin procesar</t>
  </si>
  <si>
    <t>Cálculos</t>
  </si>
  <si>
    <t>Ayuda</t>
  </si>
  <si>
    <t>Contiene información de soporte</t>
  </si>
  <si>
    <t>X-check</t>
  </si>
  <si>
    <t>Cálculos del modelo</t>
  </si>
  <si>
    <t>Ingresos exentos de impuestos</t>
  </si>
  <si>
    <t>Celdas que agregan subcategorías</t>
  </si>
  <si>
    <t>SUPUESTOS &gt;&gt;&gt;</t>
  </si>
  <si>
    <t>Parámetros a especificar en el modelo</t>
  </si>
  <si>
    <t>INFORMACIÓN DEL MODELO &gt;&gt;&gt;</t>
  </si>
  <si>
    <t>CÁLCULOS DEL MODELO &gt;&gt;&gt;</t>
  </si>
  <si>
    <t>Insumos del IFT</t>
  </si>
  <si>
    <t>Información del AEP</t>
  </si>
  <si>
    <t>Req. de información al AEP</t>
  </si>
  <si>
    <t>Insumos del AEP</t>
  </si>
  <si>
    <t>Remuneración del capital</t>
  </si>
  <si>
    <t>Requerimiento de información al AEP</t>
  </si>
  <si>
    <t xml:space="preserve">Provisiones </t>
  </si>
  <si>
    <t>Vida económica de los clientes de telefonía fija</t>
  </si>
  <si>
    <t>Reporta el margen absoluto y porcentual con respecto a los ingresos.</t>
  </si>
  <si>
    <t>Se estiman los pagos mayoristas al AEP</t>
  </si>
  <si>
    <t>Información reportada por el AEP</t>
  </si>
  <si>
    <t>PRUEBA</t>
  </si>
  <si>
    <t>Prueba de replicabilidad: Telefonía fija</t>
  </si>
  <si>
    <t>Prueba</t>
  </si>
  <si>
    <t>Los datos empleados en el modelo son ficticios, a excepción de la información relativa a la última OREDA disponible.</t>
  </si>
  <si>
    <t>Los precios, ingresos y costos están expresados sin impuestos y en moneda nacional a menos que se especifique lo contrario</t>
  </si>
  <si>
    <t>Supuesto</t>
  </si>
  <si>
    <t>Opción a escoger en el modelo</t>
  </si>
  <si>
    <t>Servicios generales y de gestión - minoristas</t>
  </si>
  <si>
    <t>Servicio medido de voz saliente a fijo dentro de la red</t>
  </si>
  <si>
    <t>Servicio medido de voz saliente a fijo nacional fuera de la red</t>
  </si>
  <si>
    <t>Servicio medido de voz saliente a móviles nacionales</t>
  </si>
  <si>
    <t>Servicio Larga Distancia Internacional (LDI)</t>
  </si>
  <si>
    <t>Resto de ingresos minoristas (instalación de línea, renta básica por línea, comercialización y mantenimiento de cableado y equipo terminal, servicios suplementarios, ventas en tiendas del concesionario)</t>
  </si>
  <si>
    <t>Tasas e impuestos</t>
  </si>
  <si>
    <t>Pagos satisfechos en concepto de tasas e impuestos. Estos deberán estar relacionados con la actividad del negocio y no incluirán impuestos por beneficios.</t>
  </si>
  <si>
    <t>Servicios generales y de gestión - negocio</t>
  </si>
  <si>
    <t>Equipo de gestión del operador dedicado al funcionamiento del negocio en general</t>
  </si>
  <si>
    <t>Equipo de gestión del operador dedicado a la prestación de servicios minoristas</t>
  </si>
  <si>
    <t>Costos aguas abajo</t>
  </si>
  <si>
    <t>Estimación de los pagos mayoristas</t>
  </si>
  <si>
    <t>Se reportan los ingresos minoristas durante el período.</t>
  </si>
  <si>
    <t>Se reportan los costos distinguiendo entre los pagos mayoristas y los costos aguas abajo</t>
  </si>
  <si>
    <t>Tráfico total (minutos)</t>
  </si>
  <si>
    <t>01/01/2018</t>
  </si>
  <si>
    <t>31/06/2018</t>
  </si>
  <si>
    <t>Total del periodo</t>
  </si>
  <si>
    <t>Vida promedio del cliente de telefonía fija no empaquetada</t>
  </si>
  <si>
    <t>Meses</t>
  </si>
  <si>
    <t>IFT.</t>
  </si>
  <si>
    <t>Ingresar la información correspondiente al SRLT en el periodo evaluado</t>
  </si>
  <si>
    <t>Indicar el periodo de referencia al que corresponde la información ingresada, el cual deberá ser consistente con el horizonte temporal de la prueba</t>
  </si>
  <si>
    <t xml:space="preserve">(Usuarios al cierre del semestre anterior + Usuarios al cierre del semestre evaluado)/2 </t>
  </si>
  <si>
    <t>Ingresos, tráfico y eventos del segmento minorista</t>
  </si>
  <si>
    <t>Reportar el ingreso, tráfico y eventos de la totalidad de usuarios atendidos en el periodo de referencia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</si>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</sst>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[$$-80A]#,##0.00"/>
    <numFmt numFmtId="165" formatCode="#,##0_);[Red]\-#,##0_);0_);@_)"/>
    <numFmt numFmtId="166" formatCode="#,##0_);[Red]\-#,##0_);* _(&quot;-&quot;?_);@_)"/>
    <numFmt numFmtId="167" formatCode="[$$-80A]#,##0"/>
    <numFmt numFmtId="168" formatCode="[$-F800]dddd\,\ mmmm\ dd\,\ yyyy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_-* #,##0_-;\-* #,##0_-;_-* &quot;-&quot;??_-;_-@_-"/>
    <numFmt numFmtId="191" formatCode="[$$-80A]#,##0;\-[$$-80A]#,##0"/>
    <numFmt numFmtId="192" formatCode="[$$-80A]#,##0.00;\-[$$-80A]#,##0.00"/>
    <numFmt numFmtId="193" formatCode="[$$-80A]#,##0.0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indexed="9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9"/>
      <color indexed="16"/>
      <name val="Arial"/>
      <family val="2"/>
    </font>
    <font>
      <sz val="10"/>
      <color theme="8" tint="-0.24997711111789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rgb="FF007B87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2"/>
      <color theme="0"/>
      <name val="Arial"/>
      <family val="2"/>
    </font>
    <font>
      <b/>
      <sz val="12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E83F35"/>
      <name val="Calibri"/>
      <family val="2"/>
      <scheme val="minor"/>
    </font>
    <font>
      <b/>
      <sz val="12"/>
      <color rgb="FF007B87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i/>
      <sz val="10"/>
      <color indexed="2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83F3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3"/>
      </top>
      <bottom/>
      <diagonal/>
    </border>
  </borders>
  <cellStyleXfs count="7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>
      <alignment horizontal="center" vertical="top" wrapText="1"/>
    </xf>
    <xf numFmtId="0" fontId="6" fillId="0" borderId="1" applyNumberFormat="0" applyAlignment="0">
      <alignment vertical="center"/>
    </xf>
    <xf numFmtId="0" fontId="6" fillId="0" borderId="2" applyNumberFormat="0" applyAlignment="0">
      <alignment vertical="center"/>
      <protection locked="0"/>
    </xf>
    <xf numFmtId="0" fontId="6" fillId="0" borderId="2" applyNumberFormat="0" applyAlignment="0">
      <alignment vertical="center"/>
      <protection locked="0"/>
    </xf>
    <xf numFmtId="165" fontId="6" fillId="4" borderId="2" applyNumberFormat="0" applyAlignment="0">
      <alignment vertical="center"/>
      <protection locked="0"/>
    </xf>
    <xf numFmtId="0" fontId="6" fillId="5" borderId="0" applyNumberFormat="0" applyAlignment="0">
      <alignment vertical="center"/>
    </xf>
    <xf numFmtId="166" fontId="6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9" fontId="18" fillId="6" borderId="3" applyNumberFormat="0" applyAlignment="0">
      <protection locked="0"/>
    </xf>
    <xf numFmtId="170" fontId="19" fillId="0" borderId="0" applyNumberFormat="0" applyAlignment="0">
      <alignment vertical="center"/>
    </xf>
    <xf numFmtId="0" fontId="5" fillId="3" borderId="0" applyNumberFormat="0">
      <alignment horizontal="left" vertical="top" wrapText="1"/>
    </xf>
    <xf numFmtId="0" fontId="5" fillId="3" borderId="0" applyNumberFormat="0">
      <alignment horizontal="centerContinuous" vertical="top"/>
    </xf>
    <xf numFmtId="0" fontId="6" fillId="3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>
      <alignment vertical="center"/>
    </xf>
    <xf numFmtId="172" fontId="6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6" fillId="0" borderId="0" applyFont="0" applyFill="0" applyBorder="0" applyAlignment="0" applyProtection="0">
      <alignment vertical="center"/>
    </xf>
    <xf numFmtId="175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69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0" fillId="3" borderId="0" applyNumberFormat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Font="0" applyBorder="0" applyAlignment="0" applyProtection="0">
      <alignment vertical="center"/>
    </xf>
    <xf numFmtId="0" fontId="6" fillId="8" borderId="0" applyNumberFormat="0" applyAlignment="0">
      <alignment vertical="center"/>
    </xf>
    <xf numFmtId="0" fontId="6" fillId="0" borderId="4" applyNumberFormat="0" applyAlignment="0">
      <alignment vertical="center"/>
      <protection locked="0"/>
    </xf>
    <xf numFmtId="0" fontId="23" fillId="0" borderId="0" applyNumberFormat="0" applyAlignment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>
      <alignment vertical="center"/>
    </xf>
    <xf numFmtId="166" fontId="6" fillId="0" borderId="0" applyFont="0" applyFill="0" applyBorder="0" applyAlignment="0" applyProtection="0">
      <alignment vertical="center"/>
    </xf>
    <xf numFmtId="170" fontId="6" fillId="0" borderId="0" applyFont="0" applyFill="0" applyBorder="0" applyAlignment="0" applyProtection="0">
      <alignment vertical="center"/>
    </xf>
    <xf numFmtId="165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 applyFont="0" applyFill="0" applyBorder="0" applyAlignment="0" applyProtection="0">
      <alignment horizontal="right" vertical="center"/>
    </xf>
    <xf numFmtId="189" fontId="6" fillId="0" borderId="0" applyFont="0" applyFill="0" applyBorder="0" applyAlignment="0" applyProtection="0">
      <alignment vertical="center"/>
    </xf>
    <xf numFmtId="0" fontId="5" fillId="0" borderId="0" applyNumberForma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 indent="1"/>
    </xf>
    <xf numFmtId="165" fontId="5" fillId="0" borderId="5" applyNumberFormat="0" applyFill="0" applyAlignment="0" applyProtection="0">
      <alignment vertical="center"/>
    </xf>
    <xf numFmtId="165" fontId="6" fillId="0" borderId="6" applyNumberFormat="0" applyFont="0" applyFill="0" applyAlignment="0" applyProtection="0">
      <alignment vertical="center"/>
    </xf>
    <xf numFmtId="0" fontId="6" fillId="9" borderId="0" applyNumberFormat="0" applyFont="0" applyBorder="0" applyAlignment="0" applyProtection="0">
      <alignment vertical="center"/>
    </xf>
    <xf numFmtId="0" fontId="6" fillId="0" borderId="0" applyNumberFormat="0" applyFont="0" applyFill="0" applyAlignment="0" applyProtection="0">
      <alignment vertical="center"/>
    </xf>
    <xf numFmtId="165" fontId="6" fillId="0" borderId="0" applyNumberFormat="0" applyFont="0" applyBorder="0" applyAlignment="0" applyProtection="0">
      <alignment vertical="center"/>
    </xf>
    <xf numFmtId="49" fontId="6" fillId="0" borderId="0" applyFont="0" applyFill="0" applyBorder="0" applyAlignment="0" applyProtection="0">
      <alignment horizontal="center" vertical="center"/>
    </xf>
    <xf numFmtId="165" fontId="5" fillId="3" borderId="0" applyNumberFormat="0" applyAlignment="0" applyProtection="0">
      <alignment vertical="center"/>
    </xf>
    <xf numFmtId="0" fontId="6" fillId="0" borderId="0" applyNumberFormat="0" applyFont="0" applyBorder="0" applyAlignment="0" applyProtection="0">
      <alignment vertical="center"/>
    </xf>
    <xf numFmtId="0" fontId="6" fillId="0" borderId="0" applyNumberFormat="0" applyFont="0" applyAlignment="0" applyProtection="0">
      <alignment vertical="center"/>
    </xf>
    <xf numFmtId="0" fontId="33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145">
    <xf numFmtId="0" fontId="0" fillId="0" borderId="0" xfId="0"/>
    <xf numFmtId="0" fontId="0" fillId="12" borderId="0" xfId="0" applyFill="1"/>
    <xf numFmtId="0" fontId="9" fillId="11" borderId="0" xfId="0" applyFont="1" applyFill="1"/>
    <xf numFmtId="0" fontId="32" fillId="11" borderId="0" xfId="0" applyFont="1" applyFill="1"/>
    <xf numFmtId="0" fontId="29" fillId="11" borderId="0" xfId="0" applyFont="1" applyFill="1"/>
    <xf numFmtId="0" fontId="10" fillId="0" borderId="0" xfId="0" applyFont="1"/>
    <xf numFmtId="0" fontId="14" fillId="0" borderId="0" xfId="0" applyFont="1"/>
    <xf numFmtId="0" fontId="14" fillId="0" borderId="0" xfId="0" applyFont="1" applyBorder="1"/>
    <xf numFmtId="0" fontId="10" fillId="0" borderId="0" xfId="0" applyFont="1" applyAlignment="1">
      <alignment wrapText="1"/>
    </xf>
    <xf numFmtId="0" fontId="10" fillId="0" borderId="0" xfId="0" applyFont="1" applyBorder="1"/>
    <xf numFmtId="0" fontId="10" fillId="11" borderId="0" xfId="0" applyFont="1" applyFill="1"/>
    <xf numFmtId="0" fontId="14" fillId="11" borderId="0" xfId="0" applyFont="1" applyFill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8" xfId="0" applyFont="1" applyBorder="1"/>
    <xf numFmtId="0" fontId="32" fillId="11" borderId="8" xfId="0" applyFont="1" applyFill="1" applyBorder="1"/>
    <xf numFmtId="0" fontId="41" fillId="11" borderId="0" xfId="0" applyFont="1" applyFill="1"/>
    <xf numFmtId="0" fontId="42" fillId="11" borderId="0" xfId="0" applyFont="1" applyFill="1"/>
    <xf numFmtId="0" fontId="42" fillId="11" borderId="0" xfId="0" applyFont="1" applyFill="1" applyAlignment="1">
      <alignment wrapText="1"/>
    </xf>
    <xf numFmtId="0" fontId="33" fillId="11" borderId="0" xfId="73" quotePrefix="1" applyFill="1"/>
    <xf numFmtId="0" fontId="45" fillId="12" borderId="0" xfId="0" applyFont="1" applyFill="1"/>
    <xf numFmtId="190" fontId="44" fillId="11" borderId="0" xfId="11" applyNumberFormat="1" applyFont="1" applyFill="1"/>
    <xf numFmtId="190" fontId="11" fillId="11" borderId="0" xfId="11" applyNumberFormat="1" applyFont="1" applyFill="1"/>
    <xf numFmtId="0" fontId="34" fillId="11" borderId="0" xfId="0" applyFont="1" applyFill="1" applyAlignment="1">
      <alignment wrapText="1"/>
    </xf>
    <xf numFmtId="0" fontId="10" fillId="11" borderId="0" xfId="0" applyFont="1" applyFill="1" applyAlignment="1">
      <alignment horizontal="left"/>
    </xf>
    <xf numFmtId="191" fontId="47" fillId="11" borderId="0" xfId="0" applyNumberFormat="1" applyFont="1" applyFill="1" applyProtection="1">
      <protection locked="0"/>
    </xf>
    <xf numFmtId="190" fontId="47" fillId="0" borderId="0" xfId="47" applyNumberFormat="1" applyFont="1" applyProtection="1">
      <protection locked="0"/>
    </xf>
    <xf numFmtId="0" fontId="16" fillId="13" borderId="0" xfId="0" applyFont="1" applyFill="1" applyProtection="1"/>
    <xf numFmtId="0" fontId="16" fillId="14" borderId="0" xfId="0" applyFont="1" applyFill="1" applyAlignment="1">
      <alignment vertical="center"/>
    </xf>
    <xf numFmtId="0" fontId="35" fillId="15" borderId="0" xfId="73" applyFont="1" applyFill="1"/>
    <xf numFmtId="0" fontId="33" fillId="15" borderId="0" xfId="73" applyFill="1"/>
    <xf numFmtId="0" fontId="33" fillId="15" borderId="0" xfId="73" quotePrefix="1" applyFill="1"/>
    <xf numFmtId="0" fontId="45" fillId="16" borderId="0" xfId="0" applyFont="1" applyFill="1"/>
    <xf numFmtId="0" fontId="0" fillId="16" borderId="0" xfId="0" applyFill="1"/>
    <xf numFmtId="0" fontId="31" fillId="16" borderId="0" xfId="0" applyFont="1" applyFill="1"/>
    <xf numFmtId="0" fontId="9" fillId="0" borderId="0" xfId="0" applyFont="1" applyFill="1" applyProtection="1"/>
    <xf numFmtId="0" fontId="10" fillId="11" borderId="0" xfId="0" applyFont="1" applyFill="1" applyAlignment="1" applyProtection="1">
      <alignment wrapText="1"/>
    </xf>
    <xf numFmtId="0" fontId="16" fillId="11" borderId="0" xfId="0" applyFont="1" applyFill="1" applyProtection="1"/>
    <xf numFmtId="0" fontId="10" fillId="0" borderId="0" xfId="0" applyFont="1" applyProtection="1"/>
    <xf numFmtId="0" fontId="25" fillId="10" borderId="0" xfId="0" applyFont="1" applyFill="1" applyProtection="1"/>
    <xf numFmtId="0" fontId="14" fillId="0" borderId="0" xfId="0" applyFont="1" applyAlignment="1" applyProtection="1">
      <alignment wrapText="1"/>
    </xf>
    <xf numFmtId="0" fontId="41" fillId="0" borderId="0" xfId="0" applyFont="1" applyFill="1" applyAlignment="1" applyProtection="1">
      <alignment horizontal="center"/>
    </xf>
    <xf numFmtId="0" fontId="14" fillId="0" borderId="0" xfId="0" applyFont="1" applyBorder="1" applyProtection="1"/>
    <xf numFmtId="0" fontId="10" fillId="0" borderId="0" xfId="0" applyFont="1" applyAlignment="1" applyProtection="1">
      <alignment wrapText="1"/>
    </xf>
    <xf numFmtId="9" fontId="41" fillId="0" borderId="0" xfId="1" applyFont="1" applyFill="1" applyProtection="1"/>
    <xf numFmtId="9" fontId="42" fillId="11" borderId="0" xfId="1" applyFont="1" applyFill="1" applyProtection="1"/>
    <xf numFmtId="167" fontId="10" fillId="0" borderId="0" xfId="1" applyNumberFormat="1" applyFont="1" applyFill="1" applyProtection="1"/>
    <xf numFmtId="191" fontId="10" fillId="0" borderId="0" xfId="1" applyNumberFormat="1" applyFont="1" applyFill="1" applyProtection="1"/>
    <xf numFmtId="0" fontId="10" fillId="0" borderId="0" xfId="0" applyFont="1" applyAlignment="1" applyProtection="1">
      <alignment horizontal="left" wrapText="1" indent="1"/>
    </xf>
    <xf numFmtId="190" fontId="41" fillId="0" borderId="0" xfId="74" applyNumberFormat="1" applyFont="1" applyFill="1" applyProtection="1"/>
    <xf numFmtId="0" fontId="10" fillId="0" borderId="0" xfId="0" applyNumberFormat="1" applyFont="1" applyBorder="1" applyProtection="1"/>
    <xf numFmtId="167" fontId="10" fillId="0" borderId="0" xfId="1" applyNumberFormat="1" applyFont="1" applyBorder="1" applyProtection="1"/>
    <xf numFmtId="0" fontId="10" fillId="0" borderId="0" xfId="0" applyFont="1" applyBorder="1" applyProtection="1"/>
    <xf numFmtId="0" fontId="10" fillId="0" borderId="0" xfId="0" applyNumberFormat="1" applyFont="1" applyFill="1" applyBorder="1" applyProtection="1"/>
    <xf numFmtId="167" fontId="10" fillId="0" borderId="0" xfId="74" applyNumberFormat="1" applyFont="1" applyBorder="1" applyProtection="1"/>
    <xf numFmtId="191" fontId="10" fillId="0" borderId="0" xfId="1" applyNumberFormat="1" applyFont="1" applyBorder="1" applyProtection="1"/>
    <xf numFmtId="191" fontId="10" fillId="0" borderId="0" xfId="74" applyNumberFormat="1" applyFont="1" applyBorder="1" applyProtection="1"/>
    <xf numFmtId="0" fontId="14" fillId="0" borderId="0" xfId="0" applyNumberFormat="1" applyFont="1" applyBorder="1" applyProtection="1"/>
    <xf numFmtId="0" fontId="14" fillId="0" borderId="0" xfId="0" applyFont="1" applyBorder="1" applyAlignment="1" applyProtection="1"/>
    <xf numFmtId="0" fontId="12" fillId="0" borderId="0" xfId="0" applyFont="1" applyBorder="1" applyProtection="1"/>
    <xf numFmtId="0" fontId="17" fillId="0" borderId="0" xfId="0" applyFont="1" applyBorder="1" applyProtection="1"/>
    <xf numFmtId="164" fontId="10" fillId="0" borderId="0" xfId="0" applyNumberFormat="1" applyFont="1" applyBorder="1" applyProtection="1"/>
    <xf numFmtId="41" fontId="10" fillId="0" borderId="0" xfId="1" applyNumberFormat="1" applyFont="1" applyBorder="1" applyProtection="1"/>
    <xf numFmtId="0" fontId="48" fillId="0" borderId="0" xfId="73" applyFont="1" applyFill="1" applyBorder="1" applyAlignment="1" applyProtection="1">
      <alignment horizontal="center"/>
    </xf>
    <xf numFmtId="0" fontId="38" fillId="11" borderId="0" xfId="0" applyFont="1" applyFill="1" applyBorder="1" applyProtection="1"/>
    <xf numFmtId="0" fontId="10" fillId="11" borderId="0" xfId="0" applyFont="1" applyFill="1" applyBorder="1" applyProtection="1"/>
    <xf numFmtId="0" fontId="10" fillId="11" borderId="8" xfId="0" applyFont="1" applyFill="1" applyBorder="1" applyProtection="1"/>
    <xf numFmtId="0" fontId="42" fillId="11" borderId="8" xfId="0" applyFont="1" applyFill="1" applyBorder="1" applyProtection="1"/>
    <xf numFmtId="0" fontId="42" fillId="0" borderId="0" xfId="0" applyFont="1" applyFill="1" applyBorder="1" applyProtection="1"/>
    <xf numFmtId="0" fontId="10" fillId="11" borderId="0" xfId="0" applyFont="1" applyFill="1" applyProtection="1"/>
    <xf numFmtId="0" fontId="39" fillId="11" borderId="0" xfId="0" applyFont="1" applyFill="1" applyProtection="1"/>
    <xf numFmtId="0" fontId="14" fillId="11" borderId="0" xfId="0" applyFont="1" applyFill="1" applyProtection="1"/>
    <xf numFmtId="41" fontId="14" fillId="11" borderId="0" xfId="0" applyNumberFormat="1" applyFont="1" applyFill="1" applyProtection="1"/>
    <xf numFmtId="0" fontId="10" fillId="11" borderId="0" xfId="0" applyFont="1" applyFill="1" applyAlignment="1" applyProtection="1">
      <alignment horizontal="left" indent="1"/>
    </xf>
    <xf numFmtId="41" fontId="10" fillId="11" borderId="0" xfId="0" applyNumberFormat="1" applyFont="1" applyFill="1" applyProtection="1"/>
    <xf numFmtId="0" fontId="43" fillId="11" borderId="0" xfId="0" applyFont="1" applyFill="1" applyBorder="1" applyProtection="1"/>
    <xf numFmtId="0" fontId="38" fillId="11" borderId="7" xfId="0" applyFont="1" applyFill="1" applyBorder="1" applyProtection="1"/>
    <xf numFmtId="0" fontId="10" fillId="11" borderId="7" xfId="0" applyFont="1" applyFill="1" applyBorder="1" applyProtection="1"/>
    <xf numFmtId="0" fontId="15" fillId="10" borderId="0" xfId="0" applyFont="1" applyFill="1" applyProtection="1"/>
    <xf numFmtId="0" fontId="40" fillId="10" borderId="0" xfId="0" applyFont="1" applyFill="1" applyProtection="1"/>
    <xf numFmtId="192" fontId="14" fillId="11" borderId="0" xfId="0" applyNumberFormat="1" applyFont="1" applyFill="1" applyProtection="1"/>
    <xf numFmtId="0" fontId="42" fillId="11" borderId="0" xfId="0" applyFont="1" applyFill="1" applyProtection="1"/>
    <xf numFmtId="192" fontId="10" fillId="11" borderId="0" xfId="0" applyNumberFormat="1" applyFont="1" applyFill="1" applyProtection="1"/>
    <xf numFmtId="192" fontId="10" fillId="11" borderId="0" xfId="74" applyNumberFormat="1" applyFont="1" applyFill="1" applyProtection="1"/>
    <xf numFmtId="0" fontId="12" fillId="11" borderId="0" xfId="0" applyFont="1" applyFill="1" applyProtection="1"/>
    <xf numFmtId="0" fontId="37" fillId="0" borderId="0" xfId="0" applyFont="1" applyFill="1" applyProtection="1"/>
    <xf numFmtId="0" fontId="14" fillId="0" borderId="0" xfId="0" applyFont="1" applyProtection="1"/>
    <xf numFmtId="0" fontId="30" fillId="0" borderId="0" xfId="0" applyFont="1" applyProtection="1"/>
    <xf numFmtId="41" fontId="10" fillId="0" borderId="0" xfId="0" applyNumberFormat="1" applyFont="1" applyProtection="1"/>
    <xf numFmtId="191" fontId="10" fillId="0" borderId="0" xfId="0" applyNumberFormat="1" applyFont="1" applyProtection="1"/>
    <xf numFmtId="0" fontId="12" fillId="0" borderId="0" xfId="0" applyFont="1" applyProtection="1"/>
    <xf numFmtId="191" fontId="14" fillId="0" borderId="0" xfId="0" applyNumberFormat="1" applyFont="1" applyProtection="1"/>
    <xf numFmtId="41" fontId="14" fillId="0" borderId="0" xfId="0" applyNumberFormat="1" applyFont="1" applyProtection="1"/>
    <xf numFmtId="190" fontId="10" fillId="0" borderId="0" xfId="74" applyNumberFormat="1" applyFont="1" applyProtection="1"/>
    <xf numFmtId="191" fontId="10" fillId="0" borderId="0" xfId="74" applyNumberFormat="1" applyFont="1" applyProtection="1"/>
    <xf numFmtId="0" fontId="43" fillId="11" borderId="0" xfId="0" applyFont="1" applyFill="1" applyProtection="1"/>
    <xf numFmtId="49" fontId="24" fillId="0" borderId="0" xfId="47" applyNumberFormat="1" applyFont="1" applyAlignment="1" applyProtection="1">
      <alignment horizontal="left"/>
      <protection locked="0"/>
    </xf>
    <xf numFmtId="190" fontId="47" fillId="0" borderId="0" xfId="74" applyNumberFormat="1" applyFont="1" applyProtection="1">
      <protection locked="0"/>
    </xf>
    <xf numFmtId="191" fontId="14" fillId="11" borderId="0" xfId="0" applyNumberFormat="1" applyFont="1" applyFill="1" applyProtection="1">
      <protection locked="0"/>
    </xf>
    <xf numFmtId="3" fontId="47" fillId="11" borderId="0" xfId="0" applyNumberFormat="1" applyFont="1" applyFill="1" applyProtection="1">
      <protection locked="0"/>
    </xf>
    <xf numFmtId="3" fontId="14" fillId="11" borderId="0" xfId="0" applyNumberFormat="1" applyFont="1" applyFill="1" applyProtection="1">
      <protection locked="0"/>
    </xf>
    <xf numFmtId="0" fontId="9" fillId="0" borderId="0" xfId="47" applyFont="1" applyFill="1" applyProtection="1"/>
    <xf numFmtId="0" fontId="10" fillId="0" borderId="0" xfId="47" applyFont="1" applyProtection="1"/>
    <xf numFmtId="0" fontId="14" fillId="0" borderId="0" xfId="47" applyFont="1" applyProtection="1"/>
    <xf numFmtId="0" fontId="12" fillId="0" borderId="0" xfId="47" applyFont="1" applyProtection="1"/>
    <xf numFmtId="49" fontId="10" fillId="0" borderId="0" xfId="47" applyNumberFormat="1" applyFont="1" applyProtection="1"/>
    <xf numFmtId="0" fontId="25" fillId="10" borderId="0" xfId="47" applyFont="1" applyFill="1" applyProtection="1"/>
    <xf numFmtId="0" fontId="25" fillId="11" borderId="0" xfId="47" applyFont="1" applyFill="1" applyProtection="1"/>
    <xf numFmtId="0" fontId="25" fillId="0" borderId="0" xfId="47" applyFont="1" applyFill="1" applyProtection="1"/>
    <xf numFmtId="0" fontId="28" fillId="0" borderId="0" xfId="47" applyFont="1" applyFill="1" applyProtection="1"/>
    <xf numFmtId="0" fontId="26" fillId="11" borderId="0" xfId="47" applyFont="1" applyFill="1" applyProtection="1"/>
    <xf numFmtId="168" fontId="26" fillId="11" borderId="0" xfId="47" applyNumberFormat="1" applyFont="1" applyFill="1" applyProtection="1"/>
    <xf numFmtId="0" fontId="24" fillId="11" borderId="0" xfId="47" applyFont="1" applyFill="1" applyProtection="1"/>
    <xf numFmtId="0" fontId="26" fillId="11" borderId="0" xfId="47" applyFont="1" applyFill="1" applyAlignment="1" applyProtection="1">
      <alignment horizontal="center" wrapText="1"/>
    </xf>
    <xf numFmtId="191" fontId="14" fillId="11" borderId="0" xfId="0" applyNumberFormat="1" applyFont="1" applyFill="1" applyProtection="1"/>
    <xf numFmtId="0" fontId="10" fillId="11" borderId="0" xfId="47" applyFont="1" applyFill="1" applyProtection="1"/>
    <xf numFmtId="0" fontId="24" fillId="11" borderId="0" xfId="47" applyFont="1" applyFill="1" applyAlignment="1" applyProtection="1">
      <alignment horizontal="center"/>
    </xf>
    <xf numFmtId="41" fontId="17" fillId="0" borderId="0" xfId="47" applyNumberFormat="1" applyFont="1" applyAlignment="1" applyProtection="1">
      <alignment horizontal="center"/>
    </xf>
    <xf numFmtId="168" fontId="27" fillId="11" borderId="0" xfId="47" applyNumberFormat="1" applyFont="1" applyFill="1" applyProtection="1"/>
    <xf numFmtId="0" fontId="10" fillId="0" borderId="0" xfId="47" applyFont="1" applyAlignment="1" applyProtection="1">
      <alignment horizontal="left"/>
    </xf>
    <xf numFmtId="0" fontId="42" fillId="11" borderId="0" xfId="0" applyFont="1" applyFill="1" applyAlignment="1" applyProtection="1">
      <alignment wrapText="1"/>
    </xf>
    <xf numFmtId="190" fontId="17" fillId="0" borderId="0" xfId="74" applyNumberFormat="1" applyFont="1" applyProtection="1"/>
    <xf numFmtId="0" fontId="17" fillId="0" borderId="0" xfId="47" applyFont="1" applyProtection="1"/>
    <xf numFmtId="0" fontId="29" fillId="0" borderId="0" xfId="0" applyFont="1" applyAlignment="1" applyProtection="1">
      <alignment wrapText="1"/>
    </xf>
    <xf numFmtId="0" fontId="10" fillId="0" borderId="0" xfId="47" applyFont="1" applyAlignment="1" applyProtection="1">
      <alignment wrapText="1"/>
    </xf>
    <xf numFmtId="0" fontId="17" fillId="0" borderId="0" xfId="47" applyFont="1" applyAlignment="1" applyProtection="1">
      <alignment horizontal="center"/>
    </xf>
    <xf numFmtId="0" fontId="26" fillId="11" borderId="0" xfId="47" applyFont="1" applyFill="1" applyAlignment="1" applyProtection="1">
      <alignment horizontal="center"/>
    </xf>
    <xf numFmtId="0" fontId="46" fillId="11" borderId="0" xfId="47" applyFont="1" applyFill="1" applyAlignment="1" applyProtection="1">
      <alignment horizontal="center"/>
    </xf>
    <xf numFmtId="0" fontId="46" fillId="0" borderId="0" xfId="47" applyFont="1" applyProtection="1"/>
    <xf numFmtId="0" fontId="9" fillId="0" borderId="0" xfId="10" applyFont="1" applyFill="1" applyProtection="1"/>
    <xf numFmtId="0" fontId="8" fillId="0" borderId="0" xfId="10" applyFont="1" applyFill="1" applyProtection="1"/>
    <xf numFmtId="0" fontId="10" fillId="0" borderId="0" xfId="10" applyFont="1" applyProtection="1"/>
    <xf numFmtId="0" fontId="11" fillId="0" borderId="0" xfId="10" applyFont="1" applyProtection="1"/>
    <xf numFmtId="0" fontId="13" fillId="0" borderId="0" xfId="10" applyFont="1" applyProtection="1"/>
    <xf numFmtId="0" fontId="14" fillId="0" borderId="0" xfId="10" applyFont="1" applyProtection="1"/>
    <xf numFmtId="0" fontId="15" fillId="2" borderId="0" xfId="10" applyFont="1" applyFill="1" applyProtection="1"/>
    <xf numFmtId="0" fontId="16" fillId="0" borderId="0" xfId="10" applyFont="1" applyAlignment="1" applyProtection="1">
      <alignment horizontal="right"/>
    </xf>
    <xf numFmtId="0" fontId="49" fillId="11" borderId="0" xfId="0" applyFont="1" applyFill="1" applyProtection="1"/>
    <xf numFmtId="191" fontId="47" fillId="11" borderId="0" xfId="0" applyNumberFormat="1" applyFont="1" applyFill="1" applyAlignment="1" applyProtection="1">
      <alignment vertical="center"/>
      <protection locked="0"/>
    </xf>
    <xf numFmtId="3" fontId="47" fillId="11" borderId="0" xfId="0" applyNumberFormat="1" applyFont="1" applyFill="1" applyAlignment="1" applyProtection="1">
      <alignment vertical="center"/>
      <protection locked="0"/>
    </xf>
    <xf numFmtId="0" fontId="10" fillId="0" borderId="0" xfId="47" applyFont="1" applyAlignment="1" applyProtection="1">
      <alignment vertical="center"/>
    </xf>
    <xf numFmtId="193" fontId="16" fillId="0" borderId="0" xfId="10" applyNumberFormat="1" applyFont="1" applyProtection="1"/>
    <xf numFmtId="0" fontId="50" fillId="11" borderId="0" xfId="0" applyFont="1" applyFill="1"/>
    <xf numFmtId="0" fontId="50" fillId="11" borderId="0" xfId="0" applyFont="1" applyFill="1" applyProtection="1"/>
    <xf numFmtId="0" fontId="24" fillId="11" borderId="0" xfId="47" applyFont="1" applyFill="1" applyAlignment="1" applyProtection="1">
      <alignment horizontal="center"/>
    </xf>
  </cellXfs>
  <cellStyles count="75">
    <cellStyle name="_x000a_shell=progma" xfId="12"/>
    <cellStyle name="1_User_Input 2" xfId="13"/>
    <cellStyle name="Checksum" xfId="14"/>
    <cellStyle name="Column label" xfId="3"/>
    <cellStyle name="Column label (left aligned)" xfId="15"/>
    <cellStyle name="Column label (no wrap)" xfId="16"/>
    <cellStyle name="Column label (not bold)" xfId="17"/>
    <cellStyle name="Comma 2" xfId="11"/>
    <cellStyle name="Comma 2 2 6" xfId="18"/>
    <cellStyle name="Comma 3" xfId="19"/>
    <cellStyle name="Currency (0dp)" xfId="20"/>
    <cellStyle name="Currency (2dp)" xfId="21"/>
    <cellStyle name="Currency 3" xfId="22"/>
    <cellStyle name="Currency Dollar" xfId="23"/>
    <cellStyle name="Currency Dollar (2dp)" xfId="24"/>
    <cellStyle name="Currency EUR" xfId="25"/>
    <cellStyle name="Currency EUR (2dp)" xfId="26"/>
    <cellStyle name="Currency Euro" xfId="27"/>
    <cellStyle name="Currency Euro (2dp)" xfId="28"/>
    <cellStyle name="Currency GBP" xfId="29"/>
    <cellStyle name="Currency GBP (2dp)" xfId="30"/>
    <cellStyle name="Currency Pound" xfId="31"/>
    <cellStyle name="Currency Pound (2dp)" xfId="32"/>
    <cellStyle name="Currency USD" xfId="33"/>
    <cellStyle name="Currency USD (2dp)" xfId="34"/>
    <cellStyle name="Date" xfId="35"/>
    <cellStyle name="Date (Month)" xfId="36"/>
    <cellStyle name="Date (Year)" xfId="37"/>
    <cellStyle name="H0" xfId="38"/>
    <cellStyle name="H1" xfId="39"/>
    <cellStyle name="H2" xfId="40"/>
    <cellStyle name="H3" xfId="41"/>
    <cellStyle name="H4" xfId="42"/>
    <cellStyle name="Highlight" xfId="43"/>
    <cellStyle name="Hipervínculo" xfId="73" builtinId="8"/>
    <cellStyle name="Input calculation" xfId="4"/>
    <cellStyle name="Input data" xfId="5"/>
    <cellStyle name="Input data 2" xfId="6"/>
    <cellStyle name="Input estimate" xfId="7"/>
    <cellStyle name="Input link" xfId="8"/>
    <cellStyle name="Input link (different workbook)" xfId="44"/>
    <cellStyle name="Input parameter" xfId="45"/>
    <cellStyle name="Millares" xfId="74" builtinId="3"/>
    <cellStyle name="Name" xfId="46"/>
    <cellStyle name="Normal" xfId="0" builtinId="0"/>
    <cellStyle name="Normal 2" xfId="2"/>
    <cellStyle name="Normal 2 2" xfId="47"/>
    <cellStyle name="Normal 21" xfId="48"/>
    <cellStyle name="Normal 3" xfId="10"/>
    <cellStyle name="Normal 39 2" xfId="49"/>
    <cellStyle name="Normal 39 2 2" xfId="50"/>
    <cellStyle name="Normal 4" xfId="51"/>
    <cellStyle name="Number" xfId="52"/>
    <cellStyle name="Number (2dp)" xfId="53"/>
    <cellStyle name="Number 2" xfId="54"/>
    <cellStyle name="Number 3" xfId="9"/>
    <cellStyle name="Percent 2" xfId="55"/>
    <cellStyle name="Percent 2 2" xfId="56"/>
    <cellStyle name="Percent 2 3" xfId="57"/>
    <cellStyle name="Percent 2 3 2" xfId="58"/>
    <cellStyle name="Percent 3" xfId="59"/>
    <cellStyle name="Percentage" xfId="60"/>
    <cellStyle name="Percentage (2dp)" xfId="61"/>
    <cellStyle name="Porcentaje" xfId="1" builtinId="5"/>
    <cellStyle name="Row label" xfId="62"/>
    <cellStyle name="Row label (indent)" xfId="63"/>
    <cellStyle name="Sub-total row" xfId="64"/>
    <cellStyle name="Table finish row" xfId="65"/>
    <cellStyle name="Table shading" xfId="66"/>
    <cellStyle name="Table unfinish row" xfId="67"/>
    <cellStyle name="Table unshading" xfId="68"/>
    <cellStyle name="Text" xfId="69"/>
    <cellStyle name="Total row" xfId="70"/>
    <cellStyle name="Unhighlight" xfId="71"/>
    <cellStyle name="Untotal row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4A4"/>
      <color rgb="FF007B87"/>
      <color rgb="FF0000FF"/>
      <color rgb="FF057B87"/>
      <color rgb="FFD3C470"/>
      <color rgb="FFE83F35"/>
      <color rgb="FF37424A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</a:t>
            </a:r>
            <a:r>
              <a:rPr lang="en-US" sz="1400" baseline="0"/>
              <a:t> (%) sobre ingresos minoristas</a:t>
            </a:r>
            <a:endParaRPr lang="en-US" sz="1400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599-4948-BAAB-58B468E8947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599-4948-BAAB-58B468E8947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599-4948-BAAB-58B468E8947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7-7599-4948-BAAB-58B468E8947D}"/>
              </c:ext>
            </c:extLst>
          </c:dPt>
          <c:cat>
            <c:strRef>
              <c:f>Resultados!$B$10:$B$14</c:f>
              <c:strCache>
                <c:ptCount val="5"/>
                <c:pt idx="0">
                  <c:v>Margen</c:v>
                </c:pt>
                <c:pt idx="1">
                  <c:v>Ingresos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Resultados!$D$10:$D$14</c:f>
              <c:numCache>
                <c:formatCode>0%</c:formatCode>
                <c:ptCount val="5"/>
                <c:pt idx="0">
                  <c:v>6.2310450940333363E-2</c:v>
                </c:pt>
                <c:pt idx="1">
                  <c:v>1</c:v>
                </c:pt>
                <c:pt idx="2">
                  <c:v>0.93768954905966662</c:v>
                </c:pt>
                <c:pt idx="3">
                  <c:v>0.83352288239299999</c:v>
                </c:pt>
                <c:pt idx="4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99-4948-BAAB-58B468E89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279632"/>
        <c:axId val="757280176"/>
      </c:barChart>
      <c:catAx>
        <c:axId val="75727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7280176"/>
        <c:crosses val="autoZero"/>
        <c:auto val="1"/>
        <c:lblAlgn val="ctr"/>
        <c:lblOffset val="100"/>
        <c:noMultiLvlLbl val="0"/>
      </c:catAx>
      <c:valAx>
        <c:axId val="75728017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75727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513291</xdr:colOff>
      <xdr:row>0</xdr:row>
      <xdr:rowOff>0</xdr:rowOff>
    </xdr:from>
    <xdr:to>
      <xdr:col>1</xdr:col>
      <xdr:colOff>1103418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291" y="0"/>
          <a:ext cx="1203960" cy="621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95249</xdr:rowOff>
    </xdr:from>
    <xdr:to>
      <xdr:col>7</xdr:col>
      <xdr:colOff>457200</xdr:colOff>
      <xdr:row>20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181841</xdr:colOff>
      <xdr:row>3</xdr:row>
      <xdr:rowOff>190500</xdr:rowOff>
    </xdr:from>
    <xdr:to>
      <xdr:col>11</xdr:col>
      <xdr:colOff>369570</xdr:colOff>
      <xdr:row>9</xdr:row>
      <xdr:rowOff>147205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82841" y="831273"/>
          <a:ext cx="5036820" cy="978477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operador preponderante. 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355025</xdr:colOff>
      <xdr:row>5</xdr:row>
      <xdr:rowOff>69273</xdr:rowOff>
    </xdr:from>
    <xdr:to>
      <xdr:col>10</xdr:col>
      <xdr:colOff>161753</xdr:colOff>
      <xdr:row>14</xdr:row>
      <xdr:rowOff>25977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485911" y="1030432"/>
          <a:ext cx="5036819" cy="1437409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no recurrentes se estiman usando la información de la OREDA  y el número de nuevas altas,  cambios de domicilio etc. del operador preponderante.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precios mayoristas recurrentes se estiman usando la información provista por el operador preponderante a nivel mayorista (ingresos , usuarios , tráfico y eventos).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40"/>
  <sheetViews>
    <sheetView showGridLines="0" zoomScale="90" zoomScaleNormal="90" workbookViewId="0">
      <selection activeCell="B28" sqref="B28"/>
    </sheetView>
  </sheetViews>
  <sheetFormatPr baseColWidth="10" defaultColWidth="9.140625" defaultRowHeight="12.75" x14ac:dyDescent="0.2"/>
  <cols>
    <col min="1" max="1" width="9.140625" style="5"/>
    <col min="2" max="2" width="41" style="5" customWidth="1"/>
    <col min="3" max="3" width="30.7109375" style="5" customWidth="1"/>
    <col min="4" max="4" width="4.140625" style="5" customWidth="1"/>
    <col min="5" max="5" width="50.5703125" style="5" customWidth="1"/>
    <col min="6" max="16384" width="9.140625" style="5"/>
  </cols>
  <sheetData>
    <row r="5" spans="2:5" ht="21" x14ac:dyDescent="0.35">
      <c r="B5" s="2" t="s">
        <v>73</v>
      </c>
    </row>
    <row r="6" spans="2:5" x14ac:dyDescent="0.2">
      <c r="B6" s="5" t="s">
        <v>169</v>
      </c>
    </row>
    <row r="7" spans="2:5" ht="16.5" thickBot="1" x14ac:dyDescent="0.3">
      <c r="B7" s="3" t="s">
        <v>69</v>
      </c>
    </row>
    <row r="8" spans="2:5" s="14" customFormat="1" ht="16.5" thickTop="1" x14ac:dyDescent="0.25">
      <c r="B8" s="15"/>
    </row>
    <row r="9" spans="2:5" x14ac:dyDescent="0.2">
      <c r="C9" s="4" t="s">
        <v>72</v>
      </c>
    </row>
    <row r="10" spans="2:5" ht="25.5" x14ac:dyDescent="0.2">
      <c r="B10" s="5" t="s">
        <v>70</v>
      </c>
      <c r="C10" s="29" t="s">
        <v>71</v>
      </c>
      <c r="E10" s="18" t="s">
        <v>132</v>
      </c>
    </row>
    <row r="11" spans="2:5" x14ac:dyDescent="0.2">
      <c r="B11" s="11" t="s">
        <v>98</v>
      </c>
      <c r="E11" s="18"/>
    </row>
    <row r="12" spans="2:5" x14ac:dyDescent="0.2">
      <c r="B12" s="12" t="s">
        <v>46</v>
      </c>
      <c r="C12" s="30" t="s">
        <v>46</v>
      </c>
      <c r="E12" s="18" t="s">
        <v>155</v>
      </c>
    </row>
    <row r="13" spans="2:5" ht="25.5" x14ac:dyDescent="0.2">
      <c r="B13" s="12" t="s">
        <v>99</v>
      </c>
      <c r="C13" s="31" t="s">
        <v>102</v>
      </c>
      <c r="E13" s="18" t="s">
        <v>156</v>
      </c>
    </row>
    <row r="14" spans="2:5" x14ac:dyDescent="0.2">
      <c r="B14" s="13" t="s">
        <v>94</v>
      </c>
      <c r="C14" s="31" t="s">
        <v>94</v>
      </c>
      <c r="E14" s="18" t="s">
        <v>133</v>
      </c>
    </row>
    <row r="15" spans="2:5" x14ac:dyDescent="0.2">
      <c r="B15" s="6" t="s">
        <v>100</v>
      </c>
      <c r="E15" s="18"/>
    </row>
    <row r="16" spans="2:5" x14ac:dyDescent="0.2">
      <c r="B16" s="12" t="s">
        <v>125</v>
      </c>
      <c r="C16" s="30" t="s">
        <v>126</v>
      </c>
      <c r="E16" s="18" t="s">
        <v>134</v>
      </c>
    </row>
    <row r="17" spans="1:5" x14ac:dyDescent="0.2">
      <c r="B17" s="12" t="s">
        <v>101</v>
      </c>
      <c r="C17" s="31" t="s">
        <v>103</v>
      </c>
      <c r="E17" s="18" t="s">
        <v>104</v>
      </c>
    </row>
    <row r="18" spans="1:5" s="10" customFormat="1" x14ac:dyDescent="0.2">
      <c r="B18" s="6" t="s">
        <v>120</v>
      </c>
      <c r="C18" s="19"/>
      <c r="E18" s="23"/>
    </row>
    <row r="19" spans="1:5" x14ac:dyDescent="0.2">
      <c r="B19" s="12" t="s">
        <v>30</v>
      </c>
      <c r="C19" s="30" t="s">
        <v>30</v>
      </c>
      <c r="E19" s="18" t="s">
        <v>121</v>
      </c>
    </row>
    <row r="23" spans="1:5" ht="16.5" thickBot="1" x14ac:dyDescent="0.3">
      <c r="B23" s="3" t="s">
        <v>74</v>
      </c>
    </row>
    <row r="24" spans="1:5" s="14" customFormat="1" ht="16.5" thickTop="1" x14ac:dyDescent="0.25">
      <c r="B24" s="15"/>
    </row>
    <row r="25" spans="1:5" s="9" customFormat="1" x14ac:dyDescent="0.2">
      <c r="A25" s="7"/>
      <c r="B25" s="10"/>
    </row>
    <row r="26" spans="1:5" x14ac:dyDescent="0.2">
      <c r="A26" s="6">
        <v>1</v>
      </c>
      <c r="B26" s="5" t="s">
        <v>138</v>
      </c>
    </row>
    <row r="27" spans="1:5" x14ac:dyDescent="0.2">
      <c r="A27" s="6">
        <v>2</v>
      </c>
      <c r="B27" s="24" t="s">
        <v>139</v>
      </c>
    </row>
    <row r="29" spans="1:5" ht="16.5" thickBot="1" x14ac:dyDescent="0.3">
      <c r="B29" s="3" t="s">
        <v>110</v>
      </c>
    </row>
    <row r="30" spans="1:5" s="14" customFormat="1" ht="16.5" thickTop="1" x14ac:dyDescent="0.25">
      <c r="B30" s="15"/>
    </row>
    <row r="31" spans="1:5" x14ac:dyDescent="0.2">
      <c r="B31" s="16" t="s">
        <v>71</v>
      </c>
      <c r="C31" s="8" t="s">
        <v>111</v>
      </c>
    </row>
    <row r="32" spans="1:5" x14ac:dyDescent="0.2">
      <c r="B32" s="21" t="s">
        <v>124</v>
      </c>
      <c r="C32" s="8" t="s">
        <v>112</v>
      </c>
    </row>
    <row r="33" spans="2:3" x14ac:dyDescent="0.2">
      <c r="B33" s="22" t="s">
        <v>127</v>
      </c>
      <c r="C33" s="8" t="s">
        <v>112</v>
      </c>
    </row>
    <row r="34" spans="2:3" x14ac:dyDescent="0.2">
      <c r="B34" s="10" t="s">
        <v>113</v>
      </c>
      <c r="C34" s="8" t="s">
        <v>117</v>
      </c>
    </row>
    <row r="35" spans="2:3" x14ac:dyDescent="0.2">
      <c r="B35" s="17" t="s">
        <v>114</v>
      </c>
      <c r="C35" s="8" t="s">
        <v>115</v>
      </c>
    </row>
    <row r="36" spans="2:3" x14ac:dyDescent="0.2">
      <c r="B36" s="28" t="s">
        <v>140</v>
      </c>
      <c r="C36" s="8" t="s">
        <v>141</v>
      </c>
    </row>
    <row r="37" spans="2:3" x14ac:dyDescent="0.2">
      <c r="B37" s="11" t="s">
        <v>75</v>
      </c>
      <c r="C37" s="8" t="s">
        <v>119</v>
      </c>
    </row>
    <row r="39" spans="2:3" ht="16.5" thickBot="1" x14ac:dyDescent="0.3">
      <c r="B39" s="3"/>
    </row>
    <row r="40" spans="2:3" s="14" customFormat="1" ht="16.5" thickTop="1" x14ac:dyDescent="0.25">
      <c r="B40" s="15"/>
    </row>
  </sheetData>
  <hyperlinks>
    <hyperlink ref="C10" location="Resultados!A1" display="Resultados"/>
    <hyperlink ref="C12" location="Ingresos!A1" display="Costos servicios mayoristas"/>
    <hyperlink ref="C14" location="'Pagos mayoristas'!A1" display="Pagos mayoristas"/>
    <hyperlink ref="C16" location="'Req. de información a Telmex'!A1" display="Req. de información a Telmex/Telnor"/>
    <hyperlink ref="C13" location="'Costos&gt;'!A1" display="Costos&gt;"/>
    <hyperlink ref="C17" location="'OREDA '!A1" display="OREDA "/>
    <hyperlink ref="C19" location="Supuestos!A1" display="Supuest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33"/>
  </cols>
  <sheetData>
    <row r="3" spans="2:2" ht="27.75" x14ac:dyDescent="0.4">
      <c r="B3" s="34" t="s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E8" sqref="E8"/>
    </sheetView>
  </sheetViews>
  <sheetFormatPr baseColWidth="10" defaultColWidth="9.140625" defaultRowHeight="12.75" x14ac:dyDescent="0.2"/>
  <cols>
    <col min="1" max="1" width="9.140625" style="38"/>
    <col min="2" max="2" width="42.140625" style="38" bestFit="1" customWidth="1"/>
    <col min="3" max="3" width="11.28515625" style="38" bestFit="1" customWidth="1"/>
    <col min="4" max="16384" width="9.140625" style="38"/>
  </cols>
  <sheetData>
    <row r="1" spans="1:5" s="35" customFormat="1" ht="21" x14ac:dyDescent="0.35">
      <c r="A1" s="63" t="s">
        <v>135</v>
      </c>
      <c r="B1" s="35" t="s">
        <v>30</v>
      </c>
    </row>
    <row r="3" spans="1:5" s="39" customFormat="1" ht="15.75" x14ac:dyDescent="0.25">
      <c r="B3" s="39" t="s">
        <v>30</v>
      </c>
    </row>
    <row r="5" spans="1:5" x14ac:dyDescent="0.2">
      <c r="C5" s="69"/>
    </row>
    <row r="6" spans="1:5" x14ac:dyDescent="0.2">
      <c r="C6" s="69"/>
    </row>
    <row r="7" spans="1:5" x14ac:dyDescent="0.2">
      <c r="C7" s="69"/>
    </row>
    <row r="8" spans="1:5" x14ac:dyDescent="0.2">
      <c r="B8" s="38" t="s">
        <v>8</v>
      </c>
      <c r="C8" s="27">
        <v>6</v>
      </c>
      <c r="D8" s="38" t="s">
        <v>0</v>
      </c>
      <c r="E8" s="137" t="s">
        <v>163</v>
      </c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P62"/>
  <sheetViews>
    <sheetView showGridLines="0" tabSelected="1" workbookViewId="0">
      <selection activeCell="C3" sqref="C3"/>
    </sheetView>
  </sheetViews>
  <sheetFormatPr baseColWidth="10" defaultColWidth="9.140625" defaultRowHeight="12.75" x14ac:dyDescent="0.2"/>
  <cols>
    <col min="1" max="1" width="9.140625" style="38"/>
    <col min="2" max="11" width="22" style="38" customWidth="1"/>
    <col min="12" max="16384" width="9.140625" style="38"/>
  </cols>
  <sheetData>
    <row r="1" spans="2:11" s="35" customFormat="1" ht="21" x14ac:dyDescent="0.35">
      <c r="B1" s="35" t="s">
        <v>136</v>
      </c>
    </row>
    <row r="3" spans="2:11" ht="14.25" customHeight="1" x14ac:dyDescent="0.2">
      <c r="B3" s="36" t="s">
        <v>169</v>
      </c>
      <c r="C3" s="37"/>
      <c r="D3" s="36"/>
      <c r="E3" s="37"/>
      <c r="F3" s="36"/>
      <c r="G3" s="37"/>
      <c r="H3" s="36"/>
      <c r="I3" s="37"/>
      <c r="J3" s="36"/>
      <c r="K3" s="37"/>
    </row>
    <row r="5" spans="2:11" s="39" customFormat="1" ht="15.75" x14ac:dyDescent="0.25">
      <c r="B5" s="39" t="s">
        <v>137</v>
      </c>
    </row>
    <row r="7" spans="2:11" ht="25.5" x14ac:dyDescent="0.2">
      <c r="B7" s="40" t="s">
        <v>52</v>
      </c>
      <c r="C7" s="41" t="str">
        <f>+IF(C10&lt;0,"No","Sí")</f>
        <v>Sí</v>
      </c>
    </row>
    <row r="9" spans="2:11" hidden="1" x14ac:dyDescent="0.2">
      <c r="B9" s="42" t="s">
        <v>51</v>
      </c>
    </row>
    <row r="10" spans="2:11" x14ac:dyDescent="0.2">
      <c r="B10" s="43" t="s">
        <v>53</v>
      </c>
      <c r="C10" s="44">
        <f>(C11-C12)/C11</f>
        <v>6.2310450940333363E-2</v>
      </c>
      <c r="D10" s="45">
        <f>C10</f>
        <v>6.2310450940333363E-2</v>
      </c>
    </row>
    <row r="11" spans="2:11" x14ac:dyDescent="0.2">
      <c r="B11" s="43" t="s">
        <v>46</v>
      </c>
      <c r="C11" s="46">
        <f>C25</f>
        <v>18000000000</v>
      </c>
      <c r="D11" s="45">
        <f>100%</f>
        <v>1</v>
      </c>
      <c r="I11" s="38" t="s">
        <v>169</v>
      </c>
    </row>
    <row r="12" spans="2:11" x14ac:dyDescent="0.2">
      <c r="B12" s="43" t="s">
        <v>93</v>
      </c>
      <c r="C12" s="47">
        <f>C33+C41</f>
        <v>16878411883.073999</v>
      </c>
      <c r="D12" s="45">
        <f>C12/C$11</f>
        <v>0.93768954905966662</v>
      </c>
    </row>
    <row r="13" spans="2:11" x14ac:dyDescent="0.2">
      <c r="B13" s="48" t="s">
        <v>94</v>
      </c>
      <c r="C13" s="47">
        <f>C33</f>
        <v>15003411883.073999</v>
      </c>
      <c r="D13" s="45">
        <f t="shared" ref="D13:D14" si="0">C13/C$11</f>
        <v>0.83352288239299999</v>
      </c>
    </row>
    <row r="14" spans="2:11" x14ac:dyDescent="0.2">
      <c r="B14" s="48" t="s">
        <v>153</v>
      </c>
      <c r="C14" s="47">
        <f>C41</f>
        <v>1875000000</v>
      </c>
      <c r="D14" s="45">
        <f t="shared" si="0"/>
        <v>0.10416666666666667</v>
      </c>
    </row>
    <row r="15" spans="2:11" x14ac:dyDescent="0.2">
      <c r="C15" s="49"/>
    </row>
    <row r="21" spans="2:7" x14ac:dyDescent="0.2">
      <c r="B21" s="50"/>
      <c r="C21" s="51"/>
      <c r="D21" s="51"/>
      <c r="E21" s="51"/>
      <c r="F21" s="52"/>
      <c r="G21" s="52"/>
    </row>
    <row r="22" spans="2:7" s="39" customFormat="1" ht="15.75" x14ac:dyDescent="0.25">
      <c r="B22" s="39" t="s">
        <v>46</v>
      </c>
    </row>
    <row r="23" spans="2:7" x14ac:dyDescent="0.2">
      <c r="B23" s="50"/>
      <c r="C23" s="51"/>
      <c r="D23" s="51"/>
      <c r="E23" s="51"/>
      <c r="F23" s="52"/>
      <c r="G23" s="52"/>
    </row>
    <row r="24" spans="2:7" x14ac:dyDescent="0.2">
      <c r="B24" s="42" t="s">
        <v>51</v>
      </c>
      <c r="C24" s="51"/>
      <c r="D24" s="51"/>
      <c r="E24" s="51"/>
      <c r="F24" s="52"/>
      <c r="G24" s="52"/>
    </row>
    <row r="25" spans="2:7" x14ac:dyDescent="0.2">
      <c r="B25" s="50" t="s">
        <v>6</v>
      </c>
      <c r="C25" s="51">
        <f>Ingresos!C5</f>
        <v>18000000000</v>
      </c>
      <c r="D25" s="51"/>
      <c r="E25" s="51"/>
      <c r="F25" s="52"/>
      <c r="G25" s="52"/>
    </row>
    <row r="26" spans="2:7" x14ac:dyDescent="0.2">
      <c r="B26" s="53" t="s">
        <v>31</v>
      </c>
      <c r="C26" s="54">
        <f>C25/'Req. de información al AEP'!$C$13</f>
        <v>1500</v>
      </c>
      <c r="D26" s="51"/>
      <c r="E26" s="51"/>
      <c r="F26" s="52"/>
      <c r="G26" s="52"/>
    </row>
    <row r="27" spans="2:7" x14ac:dyDescent="0.2">
      <c r="B27" s="50"/>
      <c r="C27" s="51"/>
      <c r="D27" s="51"/>
      <c r="E27" s="51"/>
      <c r="F27" s="52"/>
      <c r="G27" s="52"/>
    </row>
    <row r="28" spans="2:7" x14ac:dyDescent="0.2">
      <c r="B28" s="50"/>
      <c r="C28" s="51"/>
      <c r="D28" s="51"/>
      <c r="E28" s="51"/>
      <c r="F28" s="52"/>
      <c r="G28" s="52"/>
    </row>
    <row r="29" spans="2:7" x14ac:dyDescent="0.2">
      <c r="B29" s="50"/>
      <c r="C29" s="51"/>
      <c r="D29" s="51"/>
      <c r="E29" s="51"/>
      <c r="F29" s="52"/>
      <c r="G29" s="52"/>
    </row>
    <row r="30" spans="2:7" s="39" customFormat="1" ht="15.75" x14ac:dyDescent="0.25">
      <c r="B30" s="39" t="s">
        <v>32</v>
      </c>
    </row>
    <row r="31" spans="2:7" x14ac:dyDescent="0.2">
      <c r="B31" s="50"/>
      <c r="C31" s="51"/>
      <c r="D31" s="51"/>
      <c r="E31" s="51"/>
      <c r="F31" s="52"/>
      <c r="G31" s="52"/>
    </row>
    <row r="32" spans="2:7" x14ac:dyDescent="0.2">
      <c r="B32" s="42" t="s">
        <v>51</v>
      </c>
      <c r="C32" s="51"/>
      <c r="D32" s="51"/>
      <c r="E32" s="51"/>
      <c r="F32" s="52"/>
      <c r="G32" s="52"/>
    </row>
    <row r="33" spans="2:16" x14ac:dyDescent="0.2">
      <c r="B33" s="50" t="s">
        <v>47</v>
      </c>
      <c r="C33" s="55">
        <f>'Costos&gt;'!F5</f>
        <v>15003411883.073999</v>
      </c>
      <c r="D33" s="51"/>
      <c r="E33" s="51"/>
      <c r="F33" s="52"/>
      <c r="G33" s="52"/>
    </row>
    <row r="34" spans="2:16" x14ac:dyDescent="0.2">
      <c r="B34" s="53" t="s">
        <v>48</v>
      </c>
      <c r="C34" s="56">
        <f>C33/'Req. de información al AEP'!$C$13</f>
        <v>1250.2843235895</v>
      </c>
      <c r="D34" s="51"/>
      <c r="E34" s="51"/>
      <c r="F34" s="52"/>
      <c r="G34" s="52"/>
    </row>
    <row r="35" spans="2:16" x14ac:dyDescent="0.2">
      <c r="B35" s="50"/>
      <c r="C35" s="55"/>
      <c r="D35" s="51"/>
      <c r="E35" s="51"/>
      <c r="F35" s="52"/>
      <c r="G35" s="52"/>
    </row>
    <row r="36" spans="2:16" x14ac:dyDescent="0.2">
      <c r="B36" s="52"/>
      <c r="C36" s="52"/>
      <c r="D36" s="52"/>
      <c r="E36" s="52"/>
      <c r="F36" s="52"/>
      <c r="G36" s="52"/>
    </row>
    <row r="37" spans="2:16" x14ac:dyDescent="0.2">
      <c r="B37" s="52"/>
      <c r="C37" s="52"/>
      <c r="D37" s="52"/>
      <c r="E37" s="52"/>
      <c r="F37" s="52"/>
      <c r="G37" s="52"/>
    </row>
    <row r="38" spans="2:16" s="39" customFormat="1" ht="15.75" x14ac:dyDescent="0.25">
      <c r="B38" s="39" t="s">
        <v>153</v>
      </c>
    </row>
    <row r="39" spans="2:16" x14ac:dyDescent="0.2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6" x14ac:dyDescent="0.2">
      <c r="B40" s="42" t="s">
        <v>51</v>
      </c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2:16" x14ac:dyDescent="0.2">
      <c r="B41" s="50" t="s">
        <v>47</v>
      </c>
      <c r="C41" s="55">
        <f>'Costos&gt;'!D12</f>
        <v>1875000000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2:16" x14ac:dyDescent="0.2">
      <c r="B42" s="53" t="s">
        <v>48</v>
      </c>
      <c r="C42" s="56">
        <f>C41/'Req. de información al AEP'!$C$13</f>
        <v>156.25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x14ac:dyDescent="0.2">
      <c r="B43" s="52"/>
      <c r="C43" s="55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x14ac:dyDescent="0.2">
      <c r="B44" s="57"/>
      <c r="C44" s="55"/>
      <c r="D44" s="52"/>
      <c r="E44" s="52"/>
      <c r="F44" s="52"/>
      <c r="G44" s="52"/>
      <c r="H44" s="58"/>
      <c r="I44" s="58"/>
      <c r="J44" s="52"/>
      <c r="K44" s="52"/>
      <c r="L44" s="52"/>
      <c r="M44" s="52"/>
      <c r="N44" s="52"/>
      <c r="O44" s="52"/>
    </row>
    <row r="45" spans="2:16" x14ac:dyDescent="0.2">
      <c r="B45" s="50"/>
      <c r="C45" s="55"/>
      <c r="D45" s="52"/>
      <c r="E45" s="52"/>
      <c r="F45" s="52"/>
      <c r="G45" s="52"/>
      <c r="H45" s="59"/>
      <c r="I45" s="59"/>
      <c r="J45" s="52"/>
      <c r="K45" s="52"/>
      <c r="L45" s="52"/>
      <c r="M45" s="52"/>
      <c r="N45" s="52"/>
      <c r="O45" s="52"/>
    </row>
    <row r="46" spans="2:16" x14ac:dyDescent="0.2">
      <c r="B46" s="53"/>
      <c r="C46" s="55"/>
      <c r="D46" s="52"/>
      <c r="E46" s="52"/>
      <c r="F46" s="52"/>
      <c r="G46" s="52"/>
      <c r="H46" s="52"/>
      <c r="I46" s="52"/>
      <c r="J46" s="52"/>
      <c r="K46" s="59"/>
      <c r="L46" s="52"/>
      <c r="M46" s="52"/>
      <c r="N46" s="52"/>
      <c r="O46" s="52"/>
    </row>
    <row r="47" spans="2:16" x14ac:dyDescent="0.2">
      <c r="B47" s="52"/>
      <c r="C47" s="55"/>
      <c r="D47" s="52"/>
      <c r="E47" s="52"/>
      <c r="F47" s="52"/>
      <c r="G47" s="52"/>
      <c r="H47" s="60"/>
      <c r="I47" s="60"/>
      <c r="J47" s="52"/>
      <c r="K47" s="60"/>
      <c r="L47" s="52"/>
      <c r="M47" s="52"/>
      <c r="N47" s="52"/>
      <c r="O47" s="52"/>
    </row>
    <row r="48" spans="2:16" x14ac:dyDescent="0.2">
      <c r="B48" s="57"/>
      <c r="C48" s="55"/>
      <c r="D48" s="52"/>
      <c r="E48" s="52"/>
      <c r="F48" s="52"/>
      <c r="G48" s="52"/>
      <c r="H48" s="61"/>
      <c r="I48" s="61"/>
      <c r="J48" s="52"/>
      <c r="K48" s="61"/>
      <c r="L48" s="52"/>
      <c r="M48" s="52"/>
      <c r="N48" s="52"/>
      <c r="O48" s="52"/>
    </row>
    <row r="49" spans="2:15" x14ac:dyDescent="0.2">
      <c r="B49" s="50"/>
      <c r="C49" s="55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2:15" x14ac:dyDescent="0.2">
      <c r="B50" s="53"/>
      <c r="C50" s="55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2:15" x14ac:dyDescent="0.2">
      <c r="B51" s="52"/>
      <c r="C51" s="55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2:15" x14ac:dyDescent="0.2">
      <c r="B52" s="57"/>
      <c r="C52" s="55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2:15" x14ac:dyDescent="0.2">
      <c r="B53" s="50"/>
      <c r="C53" s="55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2:15" x14ac:dyDescent="0.2">
      <c r="B54" s="53"/>
      <c r="C54" s="55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2:15" x14ac:dyDescent="0.2">
      <c r="B55" s="52"/>
      <c r="C55" s="6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2:15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2:15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2:15" x14ac:dyDescent="0.2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2:15" x14ac:dyDescent="0.2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2:15" x14ac:dyDescent="0.2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2:15" x14ac:dyDescent="0.2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2:15" x14ac:dyDescent="0.2">
      <c r="G62" s="52"/>
      <c r="H62" s="52"/>
      <c r="I62" s="52"/>
      <c r="J62" s="52"/>
      <c r="K62" s="52"/>
      <c r="L62" s="52"/>
      <c r="M62" s="52"/>
      <c r="N62" s="52"/>
      <c r="O62" s="5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33"/>
  </cols>
  <sheetData>
    <row r="3" spans="2:2" ht="28.5" x14ac:dyDescent="0.45">
      <c r="B3" s="3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10" zoomScaleNormal="110" workbookViewId="0">
      <selection activeCell="B12" sqref="B12:C12"/>
    </sheetView>
  </sheetViews>
  <sheetFormatPr baseColWidth="10" defaultColWidth="9.140625" defaultRowHeight="12.75" x14ac:dyDescent="0.2"/>
  <cols>
    <col min="1" max="1" width="9.140625" style="69"/>
    <col min="2" max="2" width="88.28515625" style="69" customWidth="1"/>
    <col min="3" max="3" width="22.5703125" style="69" customWidth="1"/>
    <col min="4" max="16384" width="9.140625" style="69"/>
  </cols>
  <sheetData>
    <row r="1" spans="1:3" s="65" customFormat="1" ht="24" thickBot="1" x14ac:dyDescent="0.4">
      <c r="A1" s="63" t="s">
        <v>135</v>
      </c>
      <c r="B1" s="64" t="s">
        <v>46</v>
      </c>
    </row>
    <row r="2" spans="1:3" s="66" customFormat="1" ht="13.5" thickTop="1" x14ac:dyDescent="0.2">
      <c r="B2" s="67" t="s">
        <v>118</v>
      </c>
    </row>
    <row r="3" spans="1:3" s="65" customFormat="1" x14ac:dyDescent="0.2">
      <c r="B3" s="68"/>
    </row>
    <row r="4" spans="1:3" ht="15.75" x14ac:dyDescent="0.25">
      <c r="B4" s="70" t="s">
        <v>1</v>
      </c>
    </row>
    <row r="5" spans="1:3" x14ac:dyDescent="0.2">
      <c r="B5" s="71" t="s">
        <v>90</v>
      </c>
      <c r="C5" s="72">
        <f>'Req. de información al AEP'!D31</f>
        <v>18000000000</v>
      </c>
    </row>
    <row r="6" spans="1:3" x14ac:dyDescent="0.2">
      <c r="B6" s="73" t="str">
        <f>'Req. de información al AEP'!B26</f>
        <v>Servicio medido de voz saliente a fijo dentro de la red</v>
      </c>
      <c r="C6" s="74">
        <f>'Req. de información al AEP'!D26</f>
        <v>1500000000</v>
      </c>
    </row>
    <row r="7" spans="1:3" x14ac:dyDescent="0.2">
      <c r="B7" s="73" t="str">
        <f>'Req. de información al AEP'!B27</f>
        <v>Servicio medido de voz saliente a fijo nacional fuera de la red</v>
      </c>
      <c r="C7" s="74">
        <f>'Req. de información al AEP'!D27</f>
        <v>1500000000</v>
      </c>
    </row>
    <row r="8" spans="1:3" x14ac:dyDescent="0.2">
      <c r="B8" s="73" t="str">
        <f>'Req. de información al AEP'!B28</f>
        <v>Servicio medido de voz saliente a móviles nacionales</v>
      </c>
      <c r="C8" s="74">
        <f>'Req. de información al AEP'!D28</f>
        <v>1500000000</v>
      </c>
    </row>
    <row r="9" spans="1:3" x14ac:dyDescent="0.2">
      <c r="B9" s="73" t="str">
        <f>'Req. de información al AEP'!B29</f>
        <v>Servicio Larga Distancia Internacional (LDI)</v>
      </c>
      <c r="C9" s="74">
        <f>'Req. de información al AEP'!D29</f>
        <v>1500000000</v>
      </c>
    </row>
    <row r="10" spans="1:3" x14ac:dyDescent="0.2">
      <c r="B10" s="73" t="str">
        <f>'Req. de información al AEP'!B30</f>
        <v>Resto de ingresos minoristas (instalación de línea, renta básica por línea, comercialización y mantenimiento de cableado y equipo terminal, servicios suplementarios, ventas en tiendas del concesionario)</v>
      </c>
      <c r="C10" s="74">
        <f>'Req. de información al AEP'!D30</f>
        <v>12000000000</v>
      </c>
    </row>
    <row r="12" spans="1:3" x14ac:dyDescent="0.2">
      <c r="B12" s="75" t="s">
        <v>92</v>
      </c>
      <c r="C12" s="75" t="str">
        <f>IF(SUM(C6:C10)=C5,"ok","error")</f>
        <v>ok</v>
      </c>
    </row>
  </sheetData>
  <hyperlinks>
    <hyperlink ref="A1" location="Resultados!A1" display="TEST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24" sqref="B24"/>
    </sheetView>
  </sheetViews>
  <sheetFormatPr baseColWidth="10" defaultColWidth="9.140625" defaultRowHeight="12.75" x14ac:dyDescent="0.2"/>
  <cols>
    <col min="1" max="1" width="9.140625" style="69"/>
    <col min="2" max="2" width="24" style="69" customWidth="1"/>
    <col min="3" max="3" width="13.7109375" style="69" customWidth="1"/>
    <col min="4" max="4" width="17.85546875" style="69" customWidth="1"/>
    <col min="5" max="5" width="12.7109375" style="69" customWidth="1"/>
    <col min="6" max="6" width="17.28515625" style="69" customWidth="1"/>
    <col min="7" max="16384" width="9.140625" style="69"/>
  </cols>
  <sheetData>
    <row r="1" spans="1:6" s="77" customFormat="1" ht="24" thickBot="1" x14ac:dyDescent="0.4">
      <c r="A1" s="63" t="s">
        <v>135</v>
      </c>
      <c r="B1" s="76" t="s">
        <v>93</v>
      </c>
      <c r="C1" s="76"/>
    </row>
    <row r="2" spans="1:6" ht="13.5" thickTop="1" x14ac:dyDescent="0.2"/>
    <row r="3" spans="1:6" s="78" customFormat="1" ht="15.75" x14ac:dyDescent="0.25">
      <c r="B3" s="79" t="s">
        <v>94</v>
      </c>
      <c r="C3" s="79"/>
    </row>
    <row r="5" spans="1:6" x14ac:dyDescent="0.2">
      <c r="B5" s="71" t="s">
        <v>51</v>
      </c>
      <c r="C5" s="71"/>
      <c r="D5" s="80">
        <f>SUM(D6:D7)</f>
        <v>15034118830.74</v>
      </c>
      <c r="F5" s="80">
        <f>SUM(F6:F7)</f>
        <v>15003411883.073999</v>
      </c>
    </row>
    <row r="6" spans="1:6" x14ac:dyDescent="0.2">
      <c r="B6" s="73" t="s">
        <v>34</v>
      </c>
      <c r="C6" s="81" t="s">
        <v>95</v>
      </c>
      <c r="D6" s="82">
        <f>'Pagos mayoristas'!E14</f>
        <v>34118830.740000002</v>
      </c>
      <c r="E6" s="81" t="s">
        <v>97</v>
      </c>
      <c r="F6" s="83">
        <f>'Pagos mayoristas'!E15</f>
        <v>3411883.074</v>
      </c>
    </row>
    <row r="7" spans="1:6" x14ac:dyDescent="0.2">
      <c r="B7" s="73" t="s">
        <v>38</v>
      </c>
      <c r="C7" s="73"/>
      <c r="D7" s="82">
        <f>'Pagos mayoristas'!H25</f>
        <v>15000000000</v>
      </c>
      <c r="F7" s="82">
        <f>D7</f>
        <v>15000000000</v>
      </c>
    </row>
    <row r="8" spans="1:6" x14ac:dyDescent="0.2">
      <c r="D8" s="82"/>
      <c r="F8" s="82"/>
    </row>
    <row r="10" spans="1:6" s="78" customFormat="1" ht="15.75" x14ac:dyDescent="0.25">
      <c r="B10" s="79" t="s">
        <v>153</v>
      </c>
    </row>
    <row r="12" spans="1:6" x14ac:dyDescent="0.2">
      <c r="B12" s="71" t="s">
        <v>51</v>
      </c>
      <c r="D12" s="80">
        <f>SUM(D13:D23)</f>
        <v>1875000000</v>
      </c>
    </row>
    <row r="13" spans="1:6" x14ac:dyDescent="0.2">
      <c r="B13" s="73" t="str">
        <f>'Req. de información al AEP'!B56</f>
        <v>Facturación</v>
      </c>
      <c r="D13" s="82">
        <f>'Req. de información al AEP'!D56</f>
        <v>187500000</v>
      </c>
    </row>
    <row r="14" spans="1:6" x14ac:dyDescent="0.2">
      <c r="B14" s="73" t="str">
        <f>'Req. de información al AEP'!B57</f>
        <v>Cobranza</v>
      </c>
      <c r="D14" s="82">
        <f>'Req. de información al AEP'!D57</f>
        <v>187500000</v>
      </c>
    </row>
    <row r="15" spans="1:6" x14ac:dyDescent="0.2">
      <c r="B15" s="73" t="str">
        <f>'Req. de información al AEP'!B58</f>
        <v>Tasas e impuestos</v>
      </c>
      <c r="D15" s="82">
        <f>'Req. de información al AEP'!D58</f>
        <v>187500000</v>
      </c>
    </row>
    <row r="16" spans="1:6" x14ac:dyDescent="0.2">
      <c r="B16" s="73" t="str">
        <f>'Req. de información al AEP'!B59</f>
        <v>Comerciales</v>
      </c>
      <c r="D16" s="82">
        <f>'Req. de información al AEP'!D59</f>
        <v>187500000</v>
      </c>
    </row>
    <row r="17" spans="2:4" x14ac:dyDescent="0.2">
      <c r="B17" s="73" t="str">
        <f>'Req. de información al AEP'!B60</f>
        <v>Programas de fidelización</v>
      </c>
      <c r="D17" s="82">
        <f>'Req. de información al AEP'!D60</f>
        <v>187500000</v>
      </c>
    </row>
    <row r="18" spans="2:4" x14ac:dyDescent="0.2">
      <c r="B18" s="73" t="str">
        <f>'Req. de información al AEP'!B61</f>
        <v xml:space="preserve">Provisiones </v>
      </c>
      <c r="D18" s="82">
        <f>'Req. de información al AEP'!D61</f>
        <v>187500000</v>
      </c>
    </row>
    <row r="19" spans="2:4" x14ac:dyDescent="0.2">
      <c r="B19" s="73" t="str">
        <f>'Req. de información al AEP'!B62</f>
        <v>Costos directos de la venta de terminales</v>
      </c>
      <c r="D19" s="82">
        <f>'Req. de información al AEP'!D62</f>
        <v>187500000</v>
      </c>
    </row>
    <row r="20" spans="2:4" x14ac:dyDescent="0.2">
      <c r="B20" s="73" t="str">
        <f>'Req. de información al AEP'!B63</f>
        <v>Servicios generales y de gestión - minoristas</v>
      </c>
      <c r="D20" s="82">
        <f>'Req. de información al AEP'!D63</f>
        <v>187500000</v>
      </c>
    </row>
    <row r="21" spans="2:4" x14ac:dyDescent="0.2">
      <c r="B21" s="73" t="str">
        <f>'Req. de información al AEP'!B64</f>
        <v>Servicios generales y de gestión - negocio</v>
      </c>
      <c r="D21" s="82">
        <f>'Req. de información al AEP'!D64</f>
        <v>187500000</v>
      </c>
    </row>
    <row r="22" spans="2:4" x14ac:dyDescent="0.2">
      <c r="B22" s="73" t="str">
        <f>'Req. de información al AEP'!B65</f>
        <v xml:space="preserve">Costo del capital </v>
      </c>
      <c r="D22" s="82">
        <f>'Req. de información al AEP'!D65</f>
        <v>187500000</v>
      </c>
    </row>
    <row r="23" spans="2:4" x14ac:dyDescent="0.2">
      <c r="B23" s="73"/>
      <c r="D23" s="82"/>
    </row>
    <row r="24" spans="2:4" x14ac:dyDescent="0.2">
      <c r="B24" s="84" t="s">
        <v>116</v>
      </c>
      <c r="D24" s="84" t="str">
        <f>IF(D12=SUM('Req. de información al AEP'!D56:D66),"ok","error")</f>
        <v>ok</v>
      </c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10" zoomScaleNormal="110" workbookViewId="0">
      <selection activeCell="B8" sqref="B8"/>
    </sheetView>
  </sheetViews>
  <sheetFormatPr baseColWidth="10" defaultColWidth="9.140625" defaultRowHeight="12.75" x14ac:dyDescent="0.2"/>
  <cols>
    <col min="1" max="1" width="9.140625" style="38"/>
    <col min="2" max="2" width="59.28515625" style="38" customWidth="1"/>
    <col min="3" max="3" width="10.140625" style="38" customWidth="1"/>
    <col min="4" max="4" width="20.85546875" style="38" bestFit="1" customWidth="1"/>
    <col min="5" max="5" width="22.42578125" style="38" customWidth="1"/>
    <col min="6" max="6" width="21.85546875" style="38" customWidth="1"/>
    <col min="7" max="7" width="12.28515625" style="38" customWidth="1"/>
    <col min="8" max="8" width="26.140625" style="38" customWidth="1"/>
    <col min="9" max="16384" width="9.140625" style="38"/>
  </cols>
  <sheetData>
    <row r="1" spans="1:7" s="85" customFormat="1" ht="21" x14ac:dyDescent="0.35">
      <c r="A1" s="63" t="s">
        <v>135</v>
      </c>
      <c r="B1" s="85" t="s">
        <v>7</v>
      </c>
    </row>
    <row r="3" spans="1:7" s="39" customFormat="1" ht="15.75" x14ac:dyDescent="0.25">
      <c r="B3" s="39" t="s">
        <v>154</v>
      </c>
    </row>
    <row r="5" spans="1:7" x14ac:dyDescent="0.2">
      <c r="B5" s="86" t="s">
        <v>34</v>
      </c>
    </row>
    <row r="6" spans="1:7" x14ac:dyDescent="0.2">
      <c r="B6" s="86"/>
    </row>
    <row r="7" spans="1:7" x14ac:dyDescent="0.2">
      <c r="B7" s="87" t="s">
        <v>1</v>
      </c>
      <c r="C7" s="87" t="s">
        <v>35</v>
      </c>
      <c r="D7" s="87" t="s">
        <v>57</v>
      </c>
      <c r="E7" s="87" t="s">
        <v>37</v>
      </c>
      <c r="F7" s="87"/>
      <c r="G7" s="87"/>
    </row>
    <row r="8" spans="1:7" x14ac:dyDescent="0.2">
      <c r="B8" s="38" t="s">
        <v>63</v>
      </c>
      <c r="C8" s="88">
        <f>'Req. de información al AEP'!C14</f>
        <v>120000</v>
      </c>
      <c r="D8" s="89">
        <f>+'OREDA '!$C$12</f>
        <v>266.67250000000001</v>
      </c>
      <c r="E8" s="89">
        <f>+D8*C8</f>
        <v>32000700</v>
      </c>
      <c r="F8" s="88"/>
    </row>
    <row r="9" spans="1:7" x14ac:dyDescent="0.2">
      <c r="B9" s="38" t="s">
        <v>64</v>
      </c>
      <c r="C9" s="88">
        <f>'Req. de información al AEP'!C15</f>
        <v>12000</v>
      </c>
      <c r="D9" s="89">
        <f>+'OREDA '!$C$13</f>
        <v>150.72790000000001</v>
      </c>
      <c r="E9" s="89">
        <f t="shared" ref="E9:E13" si="0">+D9*C9</f>
        <v>1808734.8</v>
      </c>
      <c r="F9" s="88"/>
    </row>
    <row r="10" spans="1:7" x14ac:dyDescent="0.2">
      <c r="B10" s="38" t="s">
        <v>65</v>
      </c>
      <c r="C10" s="88">
        <f>'Req. de información al AEP'!C16</f>
        <v>1200</v>
      </c>
      <c r="D10" s="89">
        <f>+'OREDA '!$C$14</f>
        <v>19.009399999999999</v>
      </c>
      <c r="E10" s="89">
        <f t="shared" si="0"/>
        <v>22811.279999999999</v>
      </c>
      <c r="F10" s="88"/>
    </row>
    <row r="11" spans="1:7" x14ac:dyDescent="0.2">
      <c r="B11" s="38" t="s">
        <v>66</v>
      </c>
      <c r="C11" s="88">
        <f>'Req. de información al AEP'!C17</f>
        <v>300</v>
      </c>
      <c r="D11" s="89">
        <f>+'OREDA '!$C$15</f>
        <v>106.669</v>
      </c>
      <c r="E11" s="89">
        <f t="shared" si="0"/>
        <v>32000.7</v>
      </c>
      <c r="F11" s="88"/>
    </row>
    <row r="12" spans="1:7" x14ac:dyDescent="0.2">
      <c r="B12" s="38" t="s">
        <v>67</v>
      </c>
      <c r="C12" s="88">
        <f>'Req. de información al AEP'!C18</f>
        <v>300</v>
      </c>
      <c r="D12" s="89">
        <f>+'OREDA '!$C$16</f>
        <v>48.613199999999999</v>
      </c>
      <c r="E12" s="89">
        <f t="shared" si="0"/>
        <v>14583.96</v>
      </c>
      <c r="F12" s="88"/>
    </row>
    <row r="13" spans="1:7" x14ac:dyDescent="0.2">
      <c r="B13" s="38" t="s">
        <v>26</v>
      </c>
      <c r="C13" s="88">
        <f>'Req. de información al AEP'!C14</f>
        <v>120000</v>
      </c>
      <c r="D13" s="89">
        <f>+'Req. de información al AEP'!D47/'Req. de información al AEP'!C39</f>
        <v>2</v>
      </c>
      <c r="E13" s="89">
        <f t="shared" si="0"/>
        <v>240000</v>
      </c>
      <c r="F13" s="88"/>
    </row>
    <row r="14" spans="1:7" x14ac:dyDescent="0.2">
      <c r="B14" s="86" t="s">
        <v>49</v>
      </c>
      <c r="C14" s="90"/>
      <c r="D14" s="89"/>
      <c r="E14" s="91">
        <f>+SUM(E8:E13)</f>
        <v>34118830.740000002</v>
      </c>
      <c r="F14" s="92"/>
    </row>
    <row r="15" spans="1:7" x14ac:dyDescent="0.2">
      <c r="B15" s="86" t="s">
        <v>96</v>
      </c>
      <c r="C15" s="90"/>
      <c r="D15" s="89"/>
      <c r="E15" s="91">
        <f>E14*Supuestos!$C$8/'Req. de información al AEP'!C72</f>
        <v>3411883.074</v>
      </c>
      <c r="F15" s="92"/>
    </row>
    <row r="17" spans="2:8" x14ac:dyDescent="0.2">
      <c r="B17" s="86" t="s">
        <v>38</v>
      </c>
    </row>
    <row r="19" spans="2:8" x14ac:dyDescent="0.2">
      <c r="B19" s="87" t="s">
        <v>1</v>
      </c>
      <c r="C19" s="87" t="s">
        <v>42</v>
      </c>
      <c r="D19" s="87" t="s">
        <v>43</v>
      </c>
      <c r="E19" s="87" t="s">
        <v>44</v>
      </c>
      <c r="F19" s="87" t="s">
        <v>45</v>
      </c>
      <c r="G19" s="87" t="s">
        <v>36</v>
      </c>
      <c r="H19" s="87" t="s">
        <v>39</v>
      </c>
    </row>
    <row r="20" spans="2:8" x14ac:dyDescent="0.2">
      <c r="B20" s="38" t="s">
        <v>105</v>
      </c>
      <c r="C20" s="93">
        <f>+'Req. de información al AEP'!H26</f>
        <v>60000</v>
      </c>
      <c r="D20" s="93">
        <f>+'Req. de información al AEP'!G26</f>
        <v>600000000</v>
      </c>
      <c r="E20" s="94">
        <f>+IFERROR('Req. de información al AEP'!F42/'Req. de información al AEP'!H42,0)</f>
        <v>2500</v>
      </c>
      <c r="F20" s="94">
        <f>+IFERROR('Req. de información al AEP'!E42/'Req. de información al AEP'!G42,0)</f>
        <v>1</v>
      </c>
      <c r="G20" s="94"/>
      <c r="H20" s="94">
        <f t="shared" ref="H20:H23" si="1">+C20*E20+D20*F20</f>
        <v>750000000</v>
      </c>
    </row>
    <row r="21" spans="2:8" x14ac:dyDescent="0.2">
      <c r="B21" s="38" t="s">
        <v>106</v>
      </c>
      <c r="C21" s="93">
        <f>+'Req. de información al AEP'!H27</f>
        <v>60000</v>
      </c>
      <c r="D21" s="93">
        <f>+'Req. de información al AEP'!G27</f>
        <v>600000000</v>
      </c>
      <c r="E21" s="94">
        <f>+IFERROR('Req. de información al AEP'!F43/'Req. de información al AEP'!H43,0)</f>
        <v>2500</v>
      </c>
      <c r="F21" s="94">
        <f>+IFERROR('Req. de información al AEP'!E43/'Req. de información al AEP'!G43,0)</f>
        <v>1</v>
      </c>
      <c r="G21" s="94"/>
      <c r="H21" s="94">
        <f t="shared" si="1"/>
        <v>750000000</v>
      </c>
    </row>
    <row r="22" spans="2:8" x14ac:dyDescent="0.2">
      <c r="B22" s="38" t="s">
        <v>107</v>
      </c>
      <c r="C22" s="93">
        <f>+'Req. de información al AEP'!H28</f>
        <v>60000</v>
      </c>
      <c r="D22" s="93">
        <f>+'Req. de información al AEP'!G28</f>
        <v>600000000</v>
      </c>
      <c r="E22" s="94">
        <f>+IFERROR('Req. de información al AEP'!F44/'Req. de información al AEP'!H44,0)</f>
        <v>2500</v>
      </c>
      <c r="F22" s="94">
        <f>+IFERROR('Req. de información al AEP'!E44/'Req. de información al AEP'!G44,0)</f>
        <v>1</v>
      </c>
      <c r="G22" s="94"/>
      <c r="H22" s="94">
        <f t="shared" si="1"/>
        <v>750000000</v>
      </c>
    </row>
    <row r="23" spans="2:8" x14ac:dyDescent="0.2">
      <c r="B23" s="38" t="s">
        <v>108</v>
      </c>
      <c r="C23" s="93">
        <f>+'Req. de información al AEP'!H29</f>
        <v>60000</v>
      </c>
      <c r="D23" s="93">
        <f>+'Req. de información al AEP'!G29</f>
        <v>600000000</v>
      </c>
      <c r="E23" s="94">
        <f>+IFERROR('Req. de información al AEP'!F45/'Req. de información al AEP'!H45,0)</f>
        <v>2500</v>
      </c>
      <c r="F23" s="94">
        <f>+IFERROR('Req. de información al AEP'!E45/'Req. de información al AEP'!G45,0)</f>
        <v>1</v>
      </c>
      <c r="G23" s="94"/>
      <c r="H23" s="94">
        <f t="shared" si="1"/>
        <v>750000000</v>
      </c>
    </row>
    <row r="24" spans="2:8" x14ac:dyDescent="0.2">
      <c r="B24" s="38" t="s">
        <v>62</v>
      </c>
      <c r="C24" s="88">
        <f>+'Req. de información al AEP'!H30</f>
        <v>0</v>
      </c>
      <c r="D24" s="88">
        <f>+'Req. de información al AEP'!G30</f>
        <v>0</v>
      </c>
      <c r="E24" s="89"/>
      <c r="F24" s="89"/>
      <c r="G24" s="89">
        <f>'Req. de información al AEP'!D46/'Req. de información al AEP'!C38</f>
        <v>1000</v>
      </c>
      <c r="H24" s="89">
        <f>+G24*'Req. de información al AEP'!C13</f>
        <v>12000000000</v>
      </c>
    </row>
    <row r="25" spans="2:8" x14ac:dyDescent="0.2">
      <c r="B25" s="86" t="s">
        <v>50</v>
      </c>
      <c r="C25" s="88"/>
      <c r="D25" s="88"/>
      <c r="E25" s="89"/>
      <c r="F25" s="89"/>
      <c r="G25" s="89"/>
      <c r="H25" s="91">
        <f>+SUM(H20:H24)</f>
        <v>15000000000</v>
      </c>
    </row>
    <row r="26" spans="2:8" x14ac:dyDescent="0.2">
      <c r="C26" s="88"/>
      <c r="D26" s="88"/>
      <c r="E26" s="88"/>
      <c r="F26" s="88"/>
      <c r="G26" s="95"/>
      <c r="H26" s="95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B87"/>
  </sheetPr>
  <dimension ref="B3"/>
  <sheetViews>
    <sheetView workbookViewId="0">
      <selection activeCell="N42" sqref="N42"/>
    </sheetView>
  </sheetViews>
  <sheetFormatPr baseColWidth="10" defaultColWidth="9.140625" defaultRowHeight="12.75" x14ac:dyDescent="0.2"/>
  <cols>
    <col min="1" max="16384" width="9.140625" style="1"/>
  </cols>
  <sheetData>
    <row r="3" spans="2:2" ht="28.5" x14ac:dyDescent="0.45">
      <c r="B3" s="20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opLeftCell="A24" zoomScaleNormal="100" workbookViewId="0">
      <selection activeCell="B72" sqref="B72"/>
    </sheetView>
  </sheetViews>
  <sheetFormatPr baseColWidth="10" defaultColWidth="9.140625" defaultRowHeight="12.75" x14ac:dyDescent="0.2"/>
  <cols>
    <col min="1" max="1" width="12.7109375" style="102" customWidth="1"/>
    <col min="2" max="2" width="67" style="102" customWidth="1"/>
    <col min="3" max="3" width="35.5703125" style="102" customWidth="1"/>
    <col min="4" max="4" width="25.140625" style="102" customWidth="1"/>
    <col min="5" max="5" width="29.5703125" style="102" customWidth="1"/>
    <col min="6" max="6" width="28.140625" style="102" customWidth="1"/>
    <col min="7" max="7" width="18.85546875" style="102" customWidth="1"/>
    <col min="8" max="8" width="13.85546875" style="102" bestFit="1" customWidth="1"/>
    <col min="9" max="16384" width="9.140625" style="102"/>
  </cols>
  <sheetData>
    <row r="1" spans="1:4" s="101" customFormat="1" ht="21" x14ac:dyDescent="0.35">
      <c r="A1" s="63" t="s">
        <v>135</v>
      </c>
      <c r="B1" s="101" t="s">
        <v>129</v>
      </c>
    </row>
    <row r="2" spans="1:4" x14ac:dyDescent="0.2">
      <c r="B2" s="142" t="s">
        <v>165</v>
      </c>
    </row>
    <row r="3" spans="1:4" x14ac:dyDescent="0.2">
      <c r="B3" s="103" t="s">
        <v>16</v>
      </c>
    </row>
    <row r="4" spans="1:4" x14ac:dyDescent="0.2">
      <c r="B4" s="104" t="s">
        <v>17</v>
      </c>
    </row>
    <row r="5" spans="1:4" x14ac:dyDescent="0.2">
      <c r="B5" s="96" t="s">
        <v>158</v>
      </c>
      <c r="D5" s="105"/>
    </row>
    <row r="6" spans="1:4" x14ac:dyDescent="0.2">
      <c r="B6" s="104" t="s">
        <v>18</v>
      </c>
    </row>
    <row r="7" spans="1:4" x14ac:dyDescent="0.2">
      <c r="B7" s="96" t="s">
        <v>159</v>
      </c>
    </row>
    <row r="9" spans="1:4" s="106" customFormat="1" ht="15.75" x14ac:dyDescent="0.25">
      <c r="B9" s="106" t="s">
        <v>60</v>
      </c>
    </row>
    <row r="10" spans="1:4" s="107" customFormat="1" ht="15.75" x14ac:dyDescent="0.25"/>
    <row r="11" spans="1:4" s="108" customFormat="1" ht="13.5" customHeight="1" x14ac:dyDescent="0.25">
      <c r="B11" s="109"/>
    </row>
    <row r="12" spans="1:4" x14ac:dyDescent="0.2">
      <c r="B12" s="110" t="s">
        <v>1</v>
      </c>
      <c r="C12" s="111" t="str">
        <f>"De "&amp;$B$5&amp;" a "&amp;$B$7</f>
        <v>De 01/01/2018 a 31/06/2018</v>
      </c>
    </row>
    <row r="13" spans="1:4" x14ac:dyDescent="0.2">
      <c r="A13" s="81"/>
      <c r="B13" s="102" t="s">
        <v>59</v>
      </c>
      <c r="C13" s="97">
        <v>12000000</v>
      </c>
      <c r="D13" s="142" t="s">
        <v>166</v>
      </c>
    </row>
    <row r="14" spans="1:4" x14ac:dyDescent="0.2">
      <c r="B14" s="102" t="s">
        <v>22</v>
      </c>
      <c r="C14" s="97">
        <v>120000</v>
      </c>
      <c r="D14" s="143" t="s">
        <v>160</v>
      </c>
    </row>
    <row r="15" spans="1:4" x14ac:dyDescent="0.2">
      <c r="B15" s="102" t="s">
        <v>20</v>
      </c>
      <c r="C15" s="97">
        <v>12000</v>
      </c>
      <c r="D15" s="143" t="s">
        <v>160</v>
      </c>
    </row>
    <row r="16" spans="1:4" x14ac:dyDescent="0.2">
      <c r="B16" s="102" t="s">
        <v>21</v>
      </c>
      <c r="C16" s="97">
        <v>1200</v>
      </c>
      <c r="D16" s="143" t="s">
        <v>160</v>
      </c>
    </row>
    <row r="17" spans="1:8" x14ac:dyDescent="0.2">
      <c r="B17" s="102" t="s">
        <v>58</v>
      </c>
      <c r="C17" s="97">
        <v>300</v>
      </c>
      <c r="D17" s="143" t="s">
        <v>160</v>
      </c>
    </row>
    <row r="18" spans="1:8" x14ac:dyDescent="0.2">
      <c r="B18" s="102" t="s">
        <v>33</v>
      </c>
      <c r="C18" s="97">
        <v>300</v>
      </c>
      <c r="D18" s="143" t="s">
        <v>160</v>
      </c>
    </row>
    <row r="21" spans="1:8" s="106" customFormat="1" ht="15.75" x14ac:dyDescent="0.25">
      <c r="B21" s="106" t="s">
        <v>27</v>
      </c>
    </row>
    <row r="22" spans="1:8" x14ac:dyDescent="0.2">
      <c r="B22" s="142" t="s">
        <v>167</v>
      </c>
    </row>
    <row r="24" spans="1:8" x14ac:dyDescent="0.2">
      <c r="B24" s="112"/>
      <c r="C24" s="112"/>
      <c r="D24" s="144" t="s">
        <v>23</v>
      </c>
      <c r="E24" s="144"/>
      <c r="F24" s="144"/>
      <c r="G24" s="144"/>
      <c r="H24" s="144"/>
    </row>
    <row r="25" spans="1:8" ht="25.5" x14ac:dyDescent="0.2">
      <c r="A25" s="81"/>
      <c r="B25" s="110" t="s">
        <v>1</v>
      </c>
      <c r="C25" s="110" t="s">
        <v>13</v>
      </c>
      <c r="D25" s="113" t="s">
        <v>76</v>
      </c>
      <c r="E25" s="113" t="s">
        <v>77</v>
      </c>
      <c r="F25" s="113" t="s">
        <v>78</v>
      </c>
      <c r="G25" s="113" t="s">
        <v>157</v>
      </c>
      <c r="H25" s="113" t="s">
        <v>15</v>
      </c>
    </row>
    <row r="26" spans="1:8" x14ac:dyDescent="0.2">
      <c r="A26" s="81"/>
      <c r="B26" s="38" t="s">
        <v>143</v>
      </c>
      <c r="C26" s="102" t="s">
        <v>19</v>
      </c>
      <c r="D26" s="114">
        <f>SUM(E26:F26)</f>
        <v>1500000000</v>
      </c>
      <c r="E26" s="25">
        <v>1200000000</v>
      </c>
      <c r="F26" s="25">
        <v>300000000</v>
      </c>
      <c r="G26" s="99">
        <v>600000000</v>
      </c>
      <c r="H26" s="99">
        <v>60000</v>
      </c>
    </row>
    <row r="27" spans="1:8" x14ac:dyDescent="0.2">
      <c r="A27" s="81"/>
      <c r="B27" s="38" t="s">
        <v>144</v>
      </c>
      <c r="C27" s="102" t="s">
        <v>19</v>
      </c>
      <c r="D27" s="114">
        <f t="shared" ref="D27:D28" si="0">SUM(E27:F27)</f>
        <v>1500000000</v>
      </c>
      <c r="E27" s="25">
        <v>1200000000</v>
      </c>
      <c r="F27" s="25">
        <v>300000000</v>
      </c>
      <c r="G27" s="99">
        <v>600000000</v>
      </c>
      <c r="H27" s="99">
        <v>60000</v>
      </c>
    </row>
    <row r="28" spans="1:8" x14ac:dyDescent="0.2">
      <c r="A28" s="81"/>
      <c r="B28" s="38" t="s">
        <v>145</v>
      </c>
      <c r="C28" s="102" t="s">
        <v>19</v>
      </c>
      <c r="D28" s="114">
        <f t="shared" si="0"/>
        <v>1500000000</v>
      </c>
      <c r="E28" s="25">
        <v>1200000000</v>
      </c>
      <c r="F28" s="25">
        <v>300000000</v>
      </c>
      <c r="G28" s="99">
        <v>600000000</v>
      </c>
      <c r="H28" s="99">
        <v>60000</v>
      </c>
    </row>
    <row r="29" spans="1:8" x14ac:dyDescent="0.2">
      <c r="A29" s="81"/>
      <c r="B29" s="38" t="s">
        <v>146</v>
      </c>
      <c r="C29" s="102" t="s">
        <v>19</v>
      </c>
      <c r="D29" s="114">
        <f>SUM(E29:F29)</f>
        <v>1500000000</v>
      </c>
      <c r="E29" s="25">
        <v>1200000000</v>
      </c>
      <c r="F29" s="25">
        <v>300000000</v>
      </c>
      <c r="G29" s="99">
        <v>600000000</v>
      </c>
      <c r="H29" s="99">
        <v>60000</v>
      </c>
    </row>
    <row r="30" spans="1:8" ht="38.25" x14ac:dyDescent="0.2">
      <c r="A30" s="81"/>
      <c r="B30" s="124" t="s">
        <v>147</v>
      </c>
      <c r="C30" s="140" t="s">
        <v>19</v>
      </c>
      <c r="D30" s="138">
        <v>12000000000</v>
      </c>
      <c r="E30" s="138">
        <v>0</v>
      </c>
      <c r="F30" s="138">
        <v>0</v>
      </c>
      <c r="G30" s="139">
        <v>0</v>
      </c>
      <c r="H30" s="139">
        <v>0</v>
      </c>
    </row>
    <row r="31" spans="1:8" x14ac:dyDescent="0.2">
      <c r="A31" s="81"/>
      <c r="B31" s="102" t="s">
        <v>91</v>
      </c>
      <c r="C31" s="102" t="s">
        <v>19</v>
      </c>
      <c r="D31" s="114">
        <f>SUM(D26:D30)</f>
        <v>18000000000</v>
      </c>
      <c r="E31" s="25">
        <v>0</v>
      </c>
      <c r="F31" s="25">
        <v>0</v>
      </c>
      <c r="G31" s="99">
        <v>0</v>
      </c>
      <c r="H31" s="99">
        <v>0</v>
      </c>
    </row>
    <row r="34" spans="1:12" s="106" customFormat="1" ht="15.75" x14ac:dyDescent="0.25">
      <c r="B34" s="106" t="s">
        <v>61</v>
      </c>
    </row>
    <row r="35" spans="1:12" x14ac:dyDescent="0.2">
      <c r="B35" s="142" t="s">
        <v>164</v>
      </c>
    </row>
    <row r="37" spans="1:12" x14ac:dyDescent="0.2">
      <c r="B37" s="110" t="s">
        <v>1</v>
      </c>
      <c r="C37" s="111" t="str">
        <f>"De "&amp;$B$5&amp;" a "&amp;$B$7</f>
        <v>De 01/01/2018 a 31/06/2018</v>
      </c>
    </row>
    <row r="38" spans="1:12" x14ac:dyDescent="0.2">
      <c r="A38" s="81"/>
      <c r="B38" s="102" t="s">
        <v>56</v>
      </c>
      <c r="C38" s="26">
        <v>6000000</v>
      </c>
      <c r="D38" s="17" t="s">
        <v>166</v>
      </c>
    </row>
    <row r="39" spans="1:12" x14ac:dyDescent="0.2">
      <c r="B39" s="102" t="s">
        <v>22</v>
      </c>
      <c r="C39" s="26">
        <v>500000</v>
      </c>
      <c r="D39" s="81" t="s">
        <v>160</v>
      </c>
    </row>
    <row r="40" spans="1:12" x14ac:dyDescent="0.2">
      <c r="B40" s="142" t="s">
        <v>168</v>
      </c>
      <c r="C40" s="115"/>
      <c r="D40" s="144" t="s">
        <v>23</v>
      </c>
      <c r="E40" s="144"/>
      <c r="F40" s="144"/>
      <c r="G40" s="144"/>
      <c r="H40" s="144"/>
    </row>
    <row r="41" spans="1:12" ht="24.6" customHeight="1" x14ac:dyDescent="0.2">
      <c r="B41" s="110" t="s">
        <v>1</v>
      </c>
      <c r="C41" s="110" t="s">
        <v>13</v>
      </c>
      <c r="D41" s="113" t="s">
        <v>6</v>
      </c>
      <c r="E41" s="113" t="s">
        <v>54</v>
      </c>
      <c r="F41" s="113" t="s">
        <v>55</v>
      </c>
      <c r="G41" s="113" t="s">
        <v>157</v>
      </c>
      <c r="H41" s="113" t="s">
        <v>15</v>
      </c>
    </row>
    <row r="42" spans="1:12" x14ac:dyDescent="0.2">
      <c r="B42" s="38" t="str">
        <f>B26</f>
        <v>Servicio medido de voz saliente a fijo dentro de la red</v>
      </c>
      <c r="C42" s="102" t="s">
        <v>19</v>
      </c>
      <c r="D42" s="114">
        <f>SUM(E42:F42)</f>
        <v>750000000</v>
      </c>
      <c r="E42" s="25">
        <v>600000000</v>
      </c>
      <c r="F42" s="25">
        <v>150000000</v>
      </c>
      <c r="G42" s="99">
        <v>600000000</v>
      </c>
      <c r="H42" s="99">
        <v>60000</v>
      </c>
    </row>
    <row r="43" spans="1:12" x14ac:dyDescent="0.2">
      <c r="B43" s="38" t="str">
        <f>B27</f>
        <v>Servicio medido de voz saliente a fijo nacional fuera de la red</v>
      </c>
      <c r="C43" s="102" t="s">
        <v>19</v>
      </c>
      <c r="D43" s="114">
        <f>SUM(E43:F43)</f>
        <v>750000000</v>
      </c>
      <c r="E43" s="25">
        <v>600000000</v>
      </c>
      <c r="F43" s="25">
        <v>150000000</v>
      </c>
      <c r="G43" s="99">
        <v>600000000</v>
      </c>
      <c r="H43" s="99">
        <v>60000</v>
      </c>
    </row>
    <row r="44" spans="1:12" x14ac:dyDescent="0.2">
      <c r="B44" s="38" t="str">
        <f>B28</f>
        <v>Servicio medido de voz saliente a móviles nacionales</v>
      </c>
      <c r="C44" s="102" t="s">
        <v>19</v>
      </c>
      <c r="D44" s="114">
        <f>SUM(E44:F44)</f>
        <v>750000000</v>
      </c>
      <c r="E44" s="25">
        <v>600000000</v>
      </c>
      <c r="F44" s="25">
        <v>150000000</v>
      </c>
      <c r="G44" s="99">
        <v>600000000</v>
      </c>
      <c r="H44" s="99">
        <v>60000</v>
      </c>
    </row>
    <row r="45" spans="1:12" x14ac:dyDescent="0.2">
      <c r="B45" s="38" t="str">
        <f>B29</f>
        <v>Servicio Larga Distancia Internacional (LDI)</v>
      </c>
      <c r="C45" s="102" t="s">
        <v>19</v>
      </c>
      <c r="D45" s="114">
        <f>SUM(E45:F45)</f>
        <v>750000000</v>
      </c>
      <c r="E45" s="25">
        <v>600000000</v>
      </c>
      <c r="F45" s="25">
        <v>150000000</v>
      </c>
      <c r="G45" s="99">
        <v>600000000</v>
      </c>
      <c r="H45" s="99">
        <v>60000</v>
      </c>
    </row>
    <row r="46" spans="1:12" x14ac:dyDescent="0.2">
      <c r="B46" s="115" t="s">
        <v>40</v>
      </c>
      <c r="C46" s="102" t="s">
        <v>19</v>
      </c>
      <c r="D46" s="25">
        <v>6000000000</v>
      </c>
      <c r="E46" s="25">
        <v>0</v>
      </c>
      <c r="F46" s="25">
        <v>0</v>
      </c>
      <c r="G46" s="99">
        <v>0</v>
      </c>
      <c r="H46" s="99">
        <v>0</v>
      </c>
    </row>
    <row r="47" spans="1:12" x14ac:dyDescent="0.2">
      <c r="B47" s="115" t="s">
        <v>109</v>
      </c>
      <c r="C47" s="102" t="s">
        <v>19</v>
      </c>
      <c r="D47" s="25">
        <v>1000000</v>
      </c>
      <c r="E47" s="98"/>
      <c r="F47" s="98"/>
      <c r="G47" s="100"/>
      <c r="H47" s="100"/>
      <c r="I47" s="116"/>
      <c r="J47" s="116"/>
      <c r="K47" s="116"/>
      <c r="L47" s="116"/>
    </row>
    <row r="48" spans="1:12" x14ac:dyDescent="0.2">
      <c r="B48" s="115"/>
      <c r="D48" s="117"/>
      <c r="E48" s="117"/>
      <c r="F48" s="117"/>
      <c r="G48" s="117"/>
      <c r="H48" s="117"/>
      <c r="I48" s="116"/>
      <c r="J48" s="116"/>
      <c r="K48" s="116"/>
      <c r="L48" s="116"/>
    </row>
    <row r="49" spans="2:12" x14ac:dyDescent="0.2">
      <c r="B49" s="142" t="s">
        <v>41</v>
      </c>
      <c r="F49" s="115"/>
      <c r="G49" s="115"/>
      <c r="H49" s="116"/>
      <c r="I49" s="116"/>
      <c r="J49" s="116"/>
      <c r="K49" s="116"/>
      <c r="L49" s="116"/>
    </row>
    <row r="52" spans="2:12" s="106" customFormat="1" ht="15.75" x14ac:dyDescent="0.25">
      <c r="B52" s="106" t="s">
        <v>153</v>
      </c>
    </row>
    <row r="55" spans="2:12" x14ac:dyDescent="0.2">
      <c r="B55" s="110" t="s">
        <v>1</v>
      </c>
      <c r="C55" s="110" t="s">
        <v>28</v>
      </c>
      <c r="D55" s="118" t="str">
        <f>"De "&amp;$B$5&amp;" a "&amp;$B$7</f>
        <v>De 01/01/2018 a 31/06/2018</v>
      </c>
    </row>
    <row r="56" spans="2:12" ht="33.75" customHeight="1" x14ac:dyDescent="0.2">
      <c r="B56" s="119" t="s">
        <v>29</v>
      </c>
      <c r="C56" s="120" t="s">
        <v>84</v>
      </c>
      <c r="D56" s="25">
        <v>187500000</v>
      </c>
      <c r="F56" s="121"/>
    </row>
    <row r="57" spans="2:12" ht="24.75" customHeight="1" x14ac:dyDescent="0.2">
      <c r="B57" s="119" t="s">
        <v>79</v>
      </c>
      <c r="C57" s="120" t="s">
        <v>85</v>
      </c>
      <c r="D57" s="25">
        <v>187500000</v>
      </c>
      <c r="F57" s="122"/>
    </row>
    <row r="58" spans="2:12" ht="65.45" customHeight="1" x14ac:dyDescent="0.2">
      <c r="B58" s="119" t="s">
        <v>148</v>
      </c>
      <c r="C58" s="120" t="s">
        <v>149</v>
      </c>
      <c r="D58" s="25">
        <v>187500000</v>
      </c>
      <c r="F58" s="122"/>
    </row>
    <row r="59" spans="2:12" ht="51" x14ac:dyDescent="0.2">
      <c r="B59" s="119" t="s">
        <v>80</v>
      </c>
      <c r="C59" s="120" t="s">
        <v>86</v>
      </c>
      <c r="D59" s="25">
        <v>187500000</v>
      </c>
      <c r="F59" s="122"/>
    </row>
    <row r="60" spans="2:12" x14ac:dyDescent="0.2">
      <c r="B60" s="119" t="s">
        <v>81</v>
      </c>
      <c r="C60" s="120" t="s">
        <v>87</v>
      </c>
      <c r="D60" s="25">
        <v>187500000</v>
      </c>
      <c r="F60" s="122"/>
    </row>
    <row r="61" spans="2:12" ht="25.5" x14ac:dyDescent="0.2">
      <c r="B61" s="119" t="s">
        <v>130</v>
      </c>
      <c r="C61" s="120" t="s">
        <v>88</v>
      </c>
      <c r="D61" s="25">
        <v>187500000</v>
      </c>
      <c r="F61" s="122"/>
    </row>
    <row r="62" spans="2:12" ht="25.5" x14ac:dyDescent="0.2">
      <c r="B62" s="119" t="s">
        <v>82</v>
      </c>
      <c r="C62" s="120" t="s">
        <v>89</v>
      </c>
      <c r="D62" s="25">
        <v>187500000</v>
      </c>
      <c r="F62" s="122"/>
    </row>
    <row r="63" spans="2:12" ht="25.5" x14ac:dyDescent="0.2">
      <c r="B63" s="119" t="s">
        <v>142</v>
      </c>
      <c r="C63" s="120" t="s">
        <v>152</v>
      </c>
      <c r="D63" s="25">
        <v>187500000</v>
      </c>
      <c r="F63" s="122"/>
    </row>
    <row r="64" spans="2:12" ht="25.5" x14ac:dyDescent="0.2">
      <c r="B64" s="119" t="s">
        <v>150</v>
      </c>
      <c r="C64" s="120" t="s">
        <v>151</v>
      </c>
      <c r="D64" s="25">
        <v>187500000</v>
      </c>
      <c r="F64" s="122"/>
    </row>
    <row r="65" spans="2:6" x14ac:dyDescent="0.2">
      <c r="B65" s="119" t="s">
        <v>83</v>
      </c>
      <c r="C65" s="123" t="s">
        <v>128</v>
      </c>
      <c r="D65" s="25">
        <v>187500000</v>
      </c>
      <c r="F65" s="122"/>
    </row>
    <row r="66" spans="2:6" x14ac:dyDescent="0.2">
      <c r="C66" s="123"/>
      <c r="D66" s="25"/>
    </row>
    <row r="67" spans="2:6" s="106" customFormat="1" ht="15.75" x14ac:dyDescent="0.25">
      <c r="B67" s="106" t="s">
        <v>131</v>
      </c>
    </row>
    <row r="69" spans="2:6" x14ac:dyDescent="0.2">
      <c r="B69" s="124"/>
      <c r="C69" s="115"/>
      <c r="D69" s="122"/>
    </row>
    <row r="70" spans="2:6" x14ac:dyDescent="0.2">
      <c r="B70" s="110" t="s">
        <v>1</v>
      </c>
      <c r="D70" s="125"/>
    </row>
    <row r="71" spans="2:6" x14ac:dyDescent="0.2">
      <c r="C71" s="126" t="s">
        <v>162</v>
      </c>
    </row>
    <row r="72" spans="2:6" x14ac:dyDescent="0.2">
      <c r="B72" s="38" t="s">
        <v>161</v>
      </c>
      <c r="C72" s="127">
        <v>60</v>
      </c>
    </row>
    <row r="73" spans="2:6" x14ac:dyDescent="0.2">
      <c r="C73" s="128"/>
    </row>
  </sheetData>
  <mergeCells count="2">
    <mergeCell ref="D40:H40"/>
    <mergeCell ref="D24:H24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31"/>
    <col min="2" max="2" width="65.140625" style="131" customWidth="1"/>
    <col min="3" max="3" width="25.7109375" style="131" bestFit="1" customWidth="1"/>
    <col min="4" max="4" width="16.7109375" style="132" customWidth="1"/>
    <col min="5" max="5" width="9.42578125" style="131" bestFit="1" customWidth="1"/>
    <col min="6" max="16384" width="9.140625" style="131"/>
  </cols>
  <sheetData>
    <row r="1" spans="1:4" s="130" customFormat="1" ht="21" x14ac:dyDescent="0.35">
      <c r="A1" s="63" t="s">
        <v>135</v>
      </c>
      <c r="B1" s="129" t="s">
        <v>5</v>
      </c>
      <c r="D1" s="129"/>
    </row>
    <row r="3" spans="1:4" x14ac:dyDescent="0.2">
      <c r="B3" s="81"/>
    </row>
    <row r="5" spans="1:4" x14ac:dyDescent="0.2">
      <c r="B5" s="81" t="s">
        <v>24</v>
      </c>
    </row>
    <row r="7" spans="1:4" ht="15.75" x14ac:dyDescent="0.25">
      <c r="B7" s="133" t="s">
        <v>9</v>
      </c>
    </row>
    <row r="9" spans="1:4" x14ac:dyDescent="0.2">
      <c r="B9" s="134" t="s">
        <v>25</v>
      </c>
    </row>
    <row r="11" spans="1:4" x14ac:dyDescent="0.2">
      <c r="B11" s="135" t="s">
        <v>1</v>
      </c>
      <c r="C11" s="135" t="s">
        <v>2</v>
      </c>
    </row>
    <row r="12" spans="1:4" x14ac:dyDescent="0.2">
      <c r="B12" s="131" t="s">
        <v>10</v>
      </c>
      <c r="C12" s="141">
        <v>266.67250000000001</v>
      </c>
      <c r="D12" s="81" t="s">
        <v>14</v>
      </c>
    </row>
    <row r="13" spans="1:4" x14ac:dyDescent="0.2">
      <c r="B13" s="131" t="s">
        <v>3</v>
      </c>
      <c r="C13" s="141">
        <v>150.72790000000001</v>
      </c>
      <c r="D13" s="81" t="s">
        <v>14</v>
      </c>
    </row>
    <row r="14" spans="1:4" x14ac:dyDescent="0.2">
      <c r="B14" s="131" t="s">
        <v>4</v>
      </c>
      <c r="C14" s="141">
        <v>19.009399999999999</v>
      </c>
      <c r="D14" s="81" t="s">
        <v>14</v>
      </c>
    </row>
    <row r="15" spans="1:4" x14ac:dyDescent="0.2">
      <c r="B15" s="131" t="s">
        <v>11</v>
      </c>
      <c r="C15" s="141">
        <v>106.669</v>
      </c>
      <c r="D15" s="81" t="s">
        <v>14</v>
      </c>
    </row>
    <row r="16" spans="1:4" x14ac:dyDescent="0.2">
      <c r="B16" s="131" t="s">
        <v>12</v>
      </c>
      <c r="C16" s="141">
        <v>48.613199999999999</v>
      </c>
      <c r="D16" s="81" t="s">
        <v>14</v>
      </c>
    </row>
    <row r="17" spans="2:4" x14ac:dyDescent="0.2">
      <c r="C17" s="136"/>
      <c r="D17" s="81"/>
    </row>
    <row r="19" spans="2:4" x14ac:dyDescent="0.2">
      <c r="B19" s="134"/>
    </row>
    <row r="20" spans="2:4" x14ac:dyDescent="0.2">
      <c r="B20" s="134"/>
    </row>
    <row r="21" spans="2:4" x14ac:dyDescent="0.2">
      <c r="B21" s="134"/>
    </row>
    <row r="22" spans="2:4" x14ac:dyDescent="0.2">
      <c r="B22" s="134"/>
    </row>
    <row r="23" spans="2:4" x14ac:dyDescent="0.2">
      <c r="B23" s="134"/>
    </row>
    <row r="24" spans="2:4" x14ac:dyDescent="0.2">
      <c r="B24" s="134"/>
    </row>
    <row r="25" spans="2:4" x14ac:dyDescent="0.2">
      <c r="B25" s="134"/>
    </row>
    <row r="26" spans="2:4" x14ac:dyDescent="0.2">
      <c r="B26" s="134"/>
    </row>
    <row r="27" spans="2:4" x14ac:dyDescent="0.2">
      <c r="B27" s="134"/>
    </row>
    <row r="28" spans="2:4" x14ac:dyDescent="0.2">
      <c r="B28" s="134"/>
    </row>
    <row r="29" spans="2:4" x14ac:dyDescent="0.2">
      <c r="B29" s="134"/>
    </row>
    <row r="30" spans="2:4" x14ac:dyDescent="0.2">
      <c r="B30" s="134"/>
    </row>
    <row r="31" spans="2:4" x14ac:dyDescent="0.2">
      <c r="B31" s="134"/>
    </row>
    <row r="32" spans="2:4" x14ac:dyDescent="0.2">
      <c r="B32" s="134"/>
    </row>
    <row r="33" spans="2:2" x14ac:dyDescent="0.2">
      <c r="B33" s="134"/>
    </row>
    <row r="34" spans="2:2" x14ac:dyDescent="0.2">
      <c r="B34" s="134"/>
    </row>
    <row r="35" spans="2:2" x14ac:dyDescent="0.2">
      <c r="B35" s="134"/>
    </row>
    <row r="36" spans="2:2" x14ac:dyDescent="0.2">
      <c r="B36" s="134"/>
    </row>
    <row r="37" spans="2:2" x14ac:dyDescent="0.2">
      <c r="B37" s="134"/>
    </row>
    <row r="38" spans="2:2" x14ac:dyDescent="0.2">
      <c r="B38" s="134"/>
    </row>
    <row r="39" spans="2:2" x14ac:dyDescent="0.2">
      <c r="B39" s="134"/>
    </row>
    <row r="40" spans="2:2" x14ac:dyDescent="0.2">
      <c r="B40" s="134"/>
    </row>
    <row r="41" spans="2:2" x14ac:dyDescent="0.2">
      <c r="B41" s="134"/>
    </row>
    <row r="42" spans="2:2" x14ac:dyDescent="0.2">
      <c r="B42" s="134"/>
    </row>
    <row r="43" spans="2:2" x14ac:dyDescent="0.2">
      <c r="B43" s="134"/>
    </row>
    <row r="44" spans="2:2" x14ac:dyDescent="0.2">
      <c r="B44" s="134"/>
    </row>
    <row r="45" spans="2:2" x14ac:dyDescent="0.2">
      <c r="B45" s="134"/>
    </row>
    <row r="46" spans="2:2" x14ac:dyDescent="0.2">
      <c r="B46" s="134"/>
    </row>
    <row r="47" spans="2:2" x14ac:dyDescent="0.2">
      <c r="B47" s="134"/>
    </row>
    <row r="48" spans="2:2" x14ac:dyDescent="0.2">
      <c r="B48" s="134"/>
    </row>
    <row r="49" spans="2:2" x14ac:dyDescent="0.2">
      <c r="B49" s="134"/>
    </row>
    <row r="50" spans="2:2" x14ac:dyDescent="0.2">
      <c r="B50" s="134"/>
    </row>
    <row r="51" spans="2:2" x14ac:dyDescent="0.2">
      <c r="B51" s="134"/>
    </row>
    <row r="52" spans="2:2" x14ac:dyDescent="0.2">
      <c r="B52" s="134"/>
    </row>
    <row r="53" spans="2:2" x14ac:dyDescent="0.2">
      <c r="B53" s="134"/>
    </row>
    <row r="54" spans="2:2" x14ac:dyDescent="0.2">
      <c r="B54" s="134"/>
    </row>
    <row r="55" spans="2:2" x14ac:dyDescent="0.2">
      <c r="B55" s="134"/>
    </row>
    <row r="56" spans="2:2" x14ac:dyDescent="0.2">
      <c r="B56" s="134"/>
    </row>
    <row r="57" spans="2:2" x14ac:dyDescent="0.2">
      <c r="B57" s="134"/>
    </row>
    <row r="58" spans="2:2" x14ac:dyDescent="0.2">
      <c r="B58" s="134"/>
    </row>
    <row r="59" spans="2:2" x14ac:dyDescent="0.2">
      <c r="B59" s="134"/>
    </row>
    <row r="60" spans="2:2" x14ac:dyDescent="0.2">
      <c r="B60" s="134"/>
    </row>
    <row r="61" spans="2:2" x14ac:dyDescent="0.2">
      <c r="B61" s="134"/>
    </row>
    <row r="62" spans="2:2" x14ac:dyDescent="0.2">
      <c r="B62" s="134"/>
    </row>
    <row r="63" spans="2:2" x14ac:dyDescent="0.2">
      <c r="B63" s="134"/>
    </row>
    <row r="64" spans="2:2" x14ac:dyDescent="0.2">
      <c r="B64" s="134"/>
    </row>
    <row r="65" spans="2:2" x14ac:dyDescent="0.2">
      <c r="B65" s="134"/>
    </row>
    <row r="66" spans="2:2" x14ac:dyDescent="0.2">
      <c r="B66" s="134"/>
    </row>
    <row r="67" spans="2:2" x14ac:dyDescent="0.2">
      <c r="B67" s="134"/>
    </row>
    <row r="68" spans="2:2" x14ac:dyDescent="0.2">
      <c r="B68" s="134"/>
    </row>
    <row r="69" spans="2:2" x14ac:dyDescent="0.2">
      <c r="B69" s="134"/>
    </row>
    <row r="70" spans="2:2" x14ac:dyDescent="0.2">
      <c r="B70" s="134"/>
    </row>
    <row r="71" spans="2:2" x14ac:dyDescent="0.2">
      <c r="B71" s="134"/>
    </row>
    <row r="72" spans="2:2" x14ac:dyDescent="0.2">
      <c r="B72" s="134"/>
    </row>
    <row r="73" spans="2:2" x14ac:dyDescent="0.2">
      <c r="B73" s="134"/>
    </row>
    <row r="74" spans="2:2" x14ac:dyDescent="0.2">
      <c r="B74" s="134"/>
    </row>
    <row r="75" spans="2:2" x14ac:dyDescent="0.2">
      <c r="B75" s="134"/>
    </row>
    <row r="76" spans="2:2" x14ac:dyDescent="0.2">
      <c r="B76" s="134"/>
    </row>
    <row r="77" spans="2:2" x14ac:dyDescent="0.2">
      <c r="B77" s="134"/>
    </row>
    <row r="78" spans="2:2" x14ac:dyDescent="0.2">
      <c r="B78" s="134"/>
    </row>
    <row r="79" spans="2:2" x14ac:dyDescent="0.2">
      <c r="B79" s="134"/>
    </row>
    <row r="80" spans="2:2" x14ac:dyDescent="0.2">
      <c r="B80" s="134"/>
    </row>
    <row r="81" spans="2:2" x14ac:dyDescent="0.2">
      <c r="B81" s="134"/>
    </row>
    <row r="82" spans="2:2" x14ac:dyDescent="0.2">
      <c r="B82" s="134"/>
    </row>
    <row r="83" spans="2:2" x14ac:dyDescent="0.2">
      <c r="B83" s="134"/>
    </row>
    <row r="84" spans="2:2" x14ac:dyDescent="0.2">
      <c r="B84" s="134"/>
    </row>
    <row r="85" spans="2:2" x14ac:dyDescent="0.2">
      <c r="B85" s="134"/>
    </row>
    <row r="86" spans="2:2" x14ac:dyDescent="0.2">
      <c r="B86" s="134"/>
    </row>
    <row r="87" spans="2:2" x14ac:dyDescent="0.2">
      <c r="B87" s="134"/>
    </row>
    <row r="88" spans="2:2" x14ac:dyDescent="0.2">
      <c r="B88" s="134"/>
    </row>
    <row r="89" spans="2:2" x14ac:dyDescent="0.2">
      <c r="B89" s="134"/>
    </row>
    <row r="90" spans="2:2" x14ac:dyDescent="0.2">
      <c r="B90" s="134"/>
    </row>
    <row r="91" spans="2:2" x14ac:dyDescent="0.2">
      <c r="B91" s="134"/>
    </row>
    <row r="92" spans="2:2" x14ac:dyDescent="0.2">
      <c r="B92" s="134"/>
    </row>
    <row r="93" spans="2:2" x14ac:dyDescent="0.2">
      <c r="B93" s="134"/>
    </row>
    <row r="94" spans="2:2" x14ac:dyDescent="0.2">
      <c r="B94" s="134"/>
    </row>
    <row r="95" spans="2:2" x14ac:dyDescent="0.2">
      <c r="B95" s="134"/>
    </row>
    <row r="96" spans="2:2" x14ac:dyDescent="0.2">
      <c r="B96" s="134"/>
    </row>
    <row r="97" spans="2:2" x14ac:dyDescent="0.2">
      <c r="B97" s="134"/>
    </row>
    <row r="98" spans="2:2" x14ac:dyDescent="0.2">
      <c r="B98" s="134"/>
    </row>
    <row r="99" spans="2:2" x14ac:dyDescent="0.2">
      <c r="B99" s="134"/>
    </row>
    <row r="100" spans="2:2" x14ac:dyDescent="0.2">
      <c r="B100" s="134"/>
    </row>
    <row r="101" spans="2:2" x14ac:dyDescent="0.2">
      <c r="B101" s="134"/>
    </row>
    <row r="102" spans="2:2" x14ac:dyDescent="0.2">
      <c r="B102" s="134"/>
    </row>
    <row r="103" spans="2:2" x14ac:dyDescent="0.2">
      <c r="B103" s="134"/>
    </row>
    <row r="104" spans="2:2" x14ac:dyDescent="0.2">
      <c r="B104" s="134"/>
    </row>
    <row r="105" spans="2:2" x14ac:dyDescent="0.2">
      <c r="B105" s="134"/>
    </row>
    <row r="106" spans="2:2" x14ac:dyDescent="0.2">
      <c r="B106" s="134"/>
    </row>
    <row r="107" spans="2:2" x14ac:dyDescent="0.2">
      <c r="B107" s="134"/>
    </row>
    <row r="108" spans="2:2" x14ac:dyDescent="0.2">
      <c r="B108" s="134"/>
    </row>
    <row r="109" spans="2:2" x14ac:dyDescent="0.2">
      <c r="B109" s="134"/>
    </row>
    <row r="110" spans="2:2" x14ac:dyDescent="0.2">
      <c r="B110" s="134"/>
    </row>
    <row r="111" spans="2:2" x14ac:dyDescent="0.2">
      <c r="B111" s="134"/>
    </row>
    <row r="112" spans="2:2" x14ac:dyDescent="0.2">
      <c r="B112" s="134"/>
    </row>
    <row r="113" spans="2:2" x14ac:dyDescent="0.2">
      <c r="B113" s="134"/>
    </row>
    <row r="114" spans="2:2" x14ac:dyDescent="0.2">
      <c r="B114" s="134"/>
    </row>
    <row r="115" spans="2:2" x14ac:dyDescent="0.2">
      <c r="B115" s="134"/>
    </row>
    <row r="116" spans="2:2" x14ac:dyDescent="0.2">
      <c r="B116" s="134"/>
    </row>
    <row r="117" spans="2:2" x14ac:dyDescent="0.2">
      <c r="B117" s="134"/>
    </row>
    <row r="118" spans="2:2" x14ac:dyDescent="0.2">
      <c r="B118" s="134"/>
    </row>
    <row r="119" spans="2:2" x14ac:dyDescent="0.2">
      <c r="B119" s="134"/>
    </row>
    <row r="120" spans="2:2" x14ac:dyDescent="0.2">
      <c r="B120" s="134"/>
    </row>
    <row r="121" spans="2:2" x14ac:dyDescent="0.2">
      <c r="B121" s="134"/>
    </row>
    <row r="122" spans="2:2" x14ac:dyDescent="0.2">
      <c r="B122" s="134"/>
    </row>
    <row r="123" spans="2:2" x14ac:dyDescent="0.2">
      <c r="B123" s="134"/>
    </row>
    <row r="124" spans="2:2" x14ac:dyDescent="0.2">
      <c r="B124" s="134"/>
    </row>
    <row r="125" spans="2:2" x14ac:dyDescent="0.2">
      <c r="B125" s="134"/>
    </row>
    <row r="126" spans="2:2" x14ac:dyDescent="0.2">
      <c r="B126" s="134"/>
    </row>
    <row r="127" spans="2:2" x14ac:dyDescent="0.2">
      <c r="B127" s="134"/>
    </row>
    <row r="128" spans="2:2" x14ac:dyDescent="0.2">
      <c r="B128" s="134"/>
    </row>
    <row r="129" spans="2:2" x14ac:dyDescent="0.2">
      <c r="B129" s="134"/>
    </row>
    <row r="130" spans="2:2" x14ac:dyDescent="0.2">
      <c r="B130" s="134"/>
    </row>
    <row r="131" spans="2:2" x14ac:dyDescent="0.2">
      <c r="B131" s="134"/>
    </row>
    <row r="132" spans="2:2" x14ac:dyDescent="0.2">
      <c r="B132" s="134"/>
    </row>
    <row r="133" spans="2:2" x14ac:dyDescent="0.2">
      <c r="B133" s="134"/>
    </row>
    <row r="134" spans="2:2" x14ac:dyDescent="0.2">
      <c r="B134" s="134"/>
    </row>
    <row r="135" spans="2:2" x14ac:dyDescent="0.2">
      <c r="B135" s="134"/>
    </row>
    <row r="136" spans="2:2" x14ac:dyDescent="0.2">
      <c r="B136" s="134"/>
    </row>
    <row r="137" spans="2:2" x14ac:dyDescent="0.2">
      <c r="B137" s="134"/>
    </row>
    <row r="138" spans="2:2" x14ac:dyDescent="0.2">
      <c r="B138" s="134"/>
    </row>
    <row r="139" spans="2:2" x14ac:dyDescent="0.2">
      <c r="B139" s="134"/>
    </row>
    <row r="140" spans="2:2" x14ac:dyDescent="0.2">
      <c r="B140" s="134"/>
    </row>
    <row r="141" spans="2:2" x14ac:dyDescent="0.2">
      <c r="B141" s="134"/>
    </row>
    <row r="142" spans="2:2" x14ac:dyDescent="0.2">
      <c r="B142" s="134"/>
    </row>
    <row r="143" spans="2:2" x14ac:dyDescent="0.2">
      <c r="B143" s="134"/>
    </row>
    <row r="144" spans="2:2" x14ac:dyDescent="0.2">
      <c r="B144" s="134"/>
    </row>
    <row r="145" spans="2:2" x14ac:dyDescent="0.2">
      <c r="B145" s="134"/>
    </row>
    <row r="146" spans="2:2" x14ac:dyDescent="0.2">
      <c r="B146" s="134"/>
    </row>
    <row r="147" spans="2:2" x14ac:dyDescent="0.2">
      <c r="B147" s="134"/>
    </row>
    <row r="148" spans="2:2" x14ac:dyDescent="0.2">
      <c r="B148" s="134"/>
    </row>
    <row r="149" spans="2:2" x14ac:dyDescent="0.2">
      <c r="B149" s="134"/>
    </row>
    <row r="150" spans="2:2" x14ac:dyDescent="0.2">
      <c r="B150" s="134"/>
    </row>
    <row r="151" spans="2:2" x14ac:dyDescent="0.2">
      <c r="B151" s="134"/>
    </row>
    <row r="152" spans="2:2" x14ac:dyDescent="0.2">
      <c r="B152" s="134"/>
    </row>
    <row r="153" spans="2:2" x14ac:dyDescent="0.2">
      <c r="B153" s="134"/>
    </row>
    <row r="154" spans="2:2" x14ac:dyDescent="0.2">
      <c r="B154" s="134"/>
    </row>
    <row r="155" spans="2:2" x14ac:dyDescent="0.2">
      <c r="B155" s="134"/>
    </row>
    <row r="156" spans="2:2" x14ac:dyDescent="0.2">
      <c r="B156" s="134"/>
    </row>
    <row r="157" spans="2:2" x14ac:dyDescent="0.2">
      <c r="B157" s="134"/>
    </row>
    <row r="158" spans="2:2" x14ac:dyDescent="0.2">
      <c r="B158" s="134"/>
    </row>
    <row r="159" spans="2:2" x14ac:dyDescent="0.2">
      <c r="B159" s="134"/>
    </row>
    <row r="160" spans="2:2" x14ac:dyDescent="0.2">
      <c r="B160" s="134"/>
    </row>
    <row r="161" spans="2:2" x14ac:dyDescent="0.2">
      <c r="B161" s="134"/>
    </row>
    <row r="162" spans="2:2" x14ac:dyDescent="0.2">
      <c r="B162" s="134"/>
    </row>
    <row r="163" spans="2:2" x14ac:dyDescent="0.2">
      <c r="B163" s="134"/>
    </row>
    <row r="164" spans="2:2" x14ac:dyDescent="0.2">
      <c r="B164" s="134"/>
    </row>
    <row r="165" spans="2:2" x14ac:dyDescent="0.2">
      <c r="B165" s="134"/>
    </row>
    <row r="166" spans="2:2" x14ac:dyDescent="0.2">
      <c r="B166" s="134"/>
    </row>
    <row r="167" spans="2:2" x14ac:dyDescent="0.2">
      <c r="B167" s="134"/>
    </row>
    <row r="168" spans="2:2" x14ac:dyDescent="0.2">
      <c r="B168" s="134"/>
    </row>
    <row r="169" spans="2:2" x14ac:dyDescent="0.2">
      <c r="B169" s="134"/>
    </row>
    <row r="170" spans="2:2" x14ac:dyDescent="0.2">
      <c r="B170" s="134"/>
    </row>
    <row r="171" spans="2:2" x14ac:dyDescent="0.2">
      <c r="B171" s="134"/>
    </row>
    <row r="172" spans="2:2" x14ac:dyDescent="0.2">
      <c r="B172" s="134"/>
    </row>
    <row r="173" spans="2:2" x14ac:dyDescent="0.2">
      <c r="B173" s="134"/>
    </row>
    <row r="174" spans="2:2" x14ac:dyDescent="0.2">
      <c r="B174" s="134"/>
    </row>
    <row r="175" spans="2:2" x14ac:dyDescent="0.2">
      <c r="B175" s="134"/>
    </row>
    <row r="176" spans="2:2" x14ac:dyDescent="0.2">
      <c r="B176" s="134"/>
    </row>
    <row r="177" spans="2:2" x14ac:dyDescent="0.2">
      <c r="B177" s="134"/>
    </row>
    <row r="178" spans="2:2" x14ac:dyDescent="0.2">
      <c r="B178" s="134"/>
    </row>
    <row r="179" spans="2:2" x14ac:dyDescent="0.2">
      <c r="B179" s="134"/>
    </row>
    <row r="180" spans="2:2" x14ac:dyDescent="0.2">
      <c r="B180" s="134"/>
    </row>
    <row r="181" spans="2:2" x14ac:dyDescent="0.2">
      <c r="B181" s="134"/>
    </row>
    <row r="182" spans="2:2" x14ac:dyDescent="0.2">
      <c r="B182" s="134"/>
    </row>
    <row r="183" spans="2:2" x14ac:dyDescent="0.2">
      <c r="B183" s="134"/>
    </row>
    <row r="184" spans="2:2" x14ac:dyDescent="0.2">
      <c r="B184" s="134"/>
    </row>
    <row r="185" spans="2:2" x14ac:dyDescent="0.2">
      <c r="B185" s="134"/>
    </row>
    <row r="186" spans="2:2" x14ac:dyDescent="0.2">
      <c r="B186" s="134"/>
    </row>
    <row r="187" spans="2:2" x14ac:dyDescent="0.2">
      <c r="B187" s="134"/>
    </row>
    <row r="188" spans="2:2" x14ac:dyDescent="0.2">
      <c r="B188" s="134"/>
    </row>
    <row r="189" spans="2:2" x14ac:dyDescent="0.2">
      <c r="B189" s="134"/>
    </row>
    <row r="190" spans="2:2" x14ac:dyDescent="0.2">
      <c r="B190" s="134"/>
    </row>
    <row r="191" spans="2:2" x14ac:dyDescent="0.2">
      <c r="B191" s="134"/>
    </row>
    <row r="192" spans="2:2" x14ac:dyDescent="0.2">
      <c r="B192" s="134"/>
    </row>
    <row r="193" spans="2:2" x14ac:dyDescent="0.2">
      <c r="B193" s="134"/>
    </row>
    <row r="194" spans="2:2" x14ac:dyDescent="0.2">
      <c r="B194" s="134"/>
    </row>
    <row r="195" spans="2:2" x14ac:dyDescent="0.2">
      <c r="B195" s="134"/>
    </row>
    <row r="196" spans="2:2" x14ac:dyDescent="0.2">
      <c r="B196" s="134"/>
    </row>
    <row r="197" spans="2:2" x14ac:dyDescent="0.2">
      <c r="B197" s="134"/>
    </row>
    <row r="198" spans="2:2" x14ac:dyDescent="0.2">
      <c r="B198" s="134"/>
    </row>
    <row r="199" spans="2:2" x14ac:dyDescent="0.2">
      <c r="B199" s="134"/>
    </row>
    <row r="200" spans="2:2" x14ac:dyDescent="0.2">
      <c r="B200" s="134"/>
    </row>
    <row r="201" spans="2:2" x14ac:dyDescent="0.2">
      <c r="B201" s="134"/>
    </row>
    <row r="202" spans="2:2" x14ac:dyDescent="0.2">
      <c r="B202" s="134"/>
    </row>
    <row r="203" spans="2:2" x14ac:dyDescent="0.2">
      <c r="B203" s="134"/>
    </row>
    <row r="204" spans="2:2" x14ac:dyDescent="0.2">
      <c r="B204" s="134"/>
    </row>
    <row r="205" spans="2:2" x14ac:dyDescent="0.2">
      <c r="B205" s="134"/>
    </row>
    <row r="206" spans="2:2" x14ac:dyDescent="0.2">
      <c r="B206" s="134"/>
    </row>
    <row r="207" spans="2:2" x14ac:dyDescent="0.2">
      <c r="B207" s="134"/>
    </row>
    <row r="208" spans="2:2" x14ac:dyDescent="0.2">
      <c r="B208" s="134"/>
    </row>
    <row r="209" spans="2:2" x14ac:dyDescent="0.2">
      <c r="B209" s="134"/>
    </row>
    <row r="210" spans="2:2" x14ac:dyDescent="0.2">
      <c r="B210" s="134"/>
    </row>
    <row r="211" spans="2:2" x14ac:dyDescent="0.2">
      <c r="B211" s="134"/>
    </row>
    <row r="212" spans="2:2" x14ac:dyDescent="0.2">
      <c r="B212" s="134"/>
    </row>
    <row r="213" spans="2:2" x14ac:dyDescent="0.2">
      <c r="B213" s="134"/>
    </row>
    <row r="214" spans="2:2" x14ac:dyDescent="0.2">
      <c r="B214" s="134"/>
    </row>
    <row r="215" spans="2:2" x14ac:dyDescent="0.2">
      <c r="B215" s="134"/>
    </row>
    <row r="216" spans="2:2" x14ac:dyDescent="0.2">
      <c r="B216" s="134"/>
    </row>
    <row r="217" spans="2:2" x14ac:dyDescent="0.2">
      <c r="B217" s="134"/>
    </row>
    <row r="218" spans="2:2" x14ac:dyDescent="0.2">
      <c r="B218" s="134"/>
    </row>
    <row r="219" spans="2:2" x14ac:dyDescent="0.2">
      <c r="B219" s="134"/>
    </row>
    <row r="220" spans="2:2" x14ac:dyDescent="0.2">
      <c r="B220" s="134"/>
    </row>
    <row r="221" spans="2:2" x14ac:dyDescent="0.2">
      <c r="B221" s="134"/>
    </row>
    <row r="222" spans="2:2" x14ac:dyDescent="0.2">
      <c r="B222" s="134"/>
    </row>
    <row r="223" spans="2:2" x14ac:dyDescent="0.2">
      <c r="B223" s="134"/>
    </row>
    <row r="224" spans="2:2" x14ac:dyDescent="0.2">
      <c r="B224" s="134"/>
    </row>
    <row r="225" spans="2:2" x14ac:dyDescent="0.2">
      <c r="B225" s="134"/>
    </row>
    <row r="226" spans="2:2" x14ac:dyDescent="0.2">
      <c r="B226" s="134"/>
    </row>
    <row r="227" spans="2:2" x14ac:dyDescent="0.2">
      <c r="B227" s="134"/>
    </row>
    <row r="228" spans="2:2" x14ac:dyDescent="0.2">
      <c r="B228" s="134"/>
    </row>
    <row r="229" spans="2:2" x14ac:dyDescent="0.2">
      <c r="B229" s="134"/>
    </row>
    <row r="230" spans="2:2" x14ac:dyDescent="0.2">
      <c r="B230" s="134"/>
    </row>
    <row r="231" spans="2:2" x14ac:dyDescent="0.2">
      <c r="B231" s="134"/>
    </row>
    <row r="232" spans="2:2" x14ac:dyDescent="0.2">
      <c r="B232" s="134"/>
    </row>
    <row r="233" spans="2:2" x14ac:dyDescent="0.2">
      <c r="B233" s="134"/>
    </row>
    <row r="234" spans="2:2" x14ac:dyDescent="0.2">
      <c r="B234" s="134"/>
    </row>
    <row r="235" spans="2:2" x14ac:dyDescent="0.2">
      <c r="B235" s="134"/>
    </row>
    <row r="236" spans="2:2" x14ac:dyDescent="0.2">
      <c r="B236" s="134"/>
    </row>
    <row r="237" spans="2:2" x14ac:dyDescent="0.2">
      <c r="B237" s="134"/>
    </row>
    <row r="238" spans="2:2" x14ac:dyDescent="0.2">
      <c r="B238" s="134"/>
    </row>
    <row r="239" spans="2:2" x14ac:dyDescent="0.2">
      <c r="B239" s="134"/>
    </row>
    <row r="240" spans="2:2" x14ac:dyDescent="0.2">
      <c r="B240" s="134"/>
    </row>
    <row r="241" spans="2:2" x14ac:dyDescent="0.2">
      <c r="B241" s="134"/>
    </row>
    <row r="242" spans="2:2" x14ac:dyDescent="0.2">
      <c r="B242" s="134"/>
    </row>
    <row r="243" spans="2:2" x14ac:dyDescent="0.2">
      <c r="B243" s="134"/>
    </row>
    <row r="244" spans="2:2" x14ac:dyDescent="0.2">
      <c r="B244" s="134"/>
    </row>
    <row r="245" spans="2:2" x14ac:dyDescent="0.2">
      <c r="B245" s="134"/>
    </row>
    <row r="246" spans="2:2" x14ac:dyDescent="0.2">
      <c r="B246" s="134"/>
    </row>
    <row r="247" spans="2:2" x14ac:dyDescent="0.2">
      <c r="B247" s="134"/>
    </row>
    <row r="248" spans="2:2" x14ac:dyDescent="0.2">
      <c r="B248" s="134"/>
    </row>
    <row r="249" spans="2:2" x14ac:dyDescent="0.2">
      <c r="B249" s="134"/>
    </row>
    <row r="250" spans="2:2" x14ac:dyDescent="0.2">
      <c r="B250" s="134"/>
    </row>
    <row r="251" spans="2:2" x14ac:dyDescent="0.2">
      <c r="B251" s="134"/>
    </row>
    <row r="252" spans="2:2" x14ac:dyDescent="0.2">
      <c r="B252" s="134"/>
    </row>
    <row r="253" spans="2:2" x14ac:dyDescent="0.2">
      <c r="B253" s="134"/>
    </row>
    <row r="254" spans="2:2" x14ac:dyDescent="0.2">
      <c r="B254" s="134"/>
    </row>
    <row r="255" spans="2:2" x14ac:dyDescent="0.2">
      <c r="B255" s="134"/>
    </row>
    <row r="256" spans="2:2" x14ac:dyDescent="0.2">
      <c r="B256" s="134"/>
    </row>
    <row r="257" spans="2:2" x14ac:dyDescent="0.2">
      <c r="B257" s="134"/>
    </row>
    <row r="258" spans="2:2" x14ac:dyDescent="0.2">
      <c r="B258" s="134"/>
    </row>
    <row r="259" spans="2:2" x14ac:dyDescent="0.2">
      <c r="B259" s="134"/>
    </row>
    <row r="260" spans="2:2" x14ac:dyDescent="0.2">
      <c r="B260" s="134"/>
    </row>
    <row r="261" spans="2:2" x14ac:dyDescent="0.2">
      <c r="B261" s="134"/>
    </row>
    <row r="262" spans="2:2" x14ac:dyDescent="0.2">
      <c r="B262" s="134"/>
    </row>
    <row r="263" spans="2:2" x14ac:dyDescent="0.2">
      <c r="B263" s="134"/>
    </row>
    <row r="264" spans="2:2" x14ac:dyDescent="0.2">
      <c r="B264" s="134"/>
    </row>
    <row r="265" spans="2:2" x14ac:dyDescent="0.2">
      <c r="B265" s="134"/>
    </row>
    <row r="266" spans="2:2" x14ac:dyDescent="0.2">
      <c r="B266" s="134"/>
    </row>
    <row r="267" spans="2:2" x14ac:dyDescent="0.2">
      <c r="B267" s="134"/>
    </row>
    <row r="268" spans="2:2" x14ac:dyDescent="0.2">
      <c r="B268" s="134"/>
    </row>
    <row r="269" spans="2:2" x14ac:dyDescent="0.2">
      <c r="B269" s="134"/>
    </row>
    <row r="270" spans="2:2" x14ac:dyDescent="0.2">
      <c r="B270" s="134"/>
    </row>
    <row r="271" spans="2:2" x14ac:dyDescent="0.2">
      <c r="B271" s="134"/>
    </row>
    <row r="272" spans="2:2" x14ac:dyDescent="0.2">
      <c r="B272" s="134"/>
    </row>
    <row r="273" spans="2:2" x14ac:dyDescent="0.2">
      <c r="B273" s="134"/>
    </row>
    <row r="274" spans="2:2" x14ac:dyDescent="0.2">
      <c r="B274" s="134"/>
    </row>
    <row r="275" spans="2:2" x14ac:dyDescent="0.2">
      <c r="B275" s="134"/>
    </row>
    <row r="276" spans="2:2" x14ac:dyDescent="0.2">
      <c r="B276" s="134"/>
    </row>
    <row r="277" spans="2:2" x14ac:dyDescent="0.2">
      <c r="B277" s="134"/>
    </row>
    <row r="278" spans="2:2" x14ac:dyDescent="0.2">
      <c r="B278" s="134"/>
    </row>
    <row r="279" spans="2:2" x14ac:dyDescent="0.2">
      <c r="B279" s="134"/>
    </row>
    <row r="280" spans="2:2" x14ac:dyDescent="0.2">
      <c r="B280" s="134"/>
    </row>
    <row r="281" spans="2:2" x14ac:dyDescent="0.2">
      <c r="B281" s="134"/>
    </row>
    <row r="282" spans="2:2" x14ac:dyDescent="0.2">
      <c r="B282" s="134"/>
    </row>
    <row r="283" spans="2:2" x14ac:dyDescent="0.2">
      <c r="B283" s="134"/>
    </row>
    <row r="284" spans="2:2" x14ac:dyDescent="0.2">
      <c r="B284" s="134"/>
    </row>
    <row r="285" spans="2:2" x14ac:dyDescent="0.2">
      <c r="B285" s="134"/>
    </row>
    <row r="286" spans="2:2" x14ac:dyDescent="0.2">
      <c r="B286" s="134"/>
    </row>
    <row r="287" spans="2:2" x14ac:dyDescent="0.2">
      <c r="B287" s="134"/>
    </row>
    <row r="288" spans="2:2" x14ac:dyDescent="0.2">
      <c r="B288" s="134"/>
    </row>
    <row r="289" spans="2:2" x14ac:dyDescent="0.2">
      <c r="B289" s="134"/>
    </row>
    <row r="290" spans="2:2" x14ac:dyDescent="0.2">
      <c r="B290" s="134"/>
    </row>
    <row r="291" spans="2:2" x14ac:dyDescent="0.2">
      <c r="B291" s="134"/>
    </row>
    <row r="292" spans="2:2" x14ac:dyDescent="0.2">
      <c r="B292" s="134"/>
    </row>
    <row r="293" spans="2:2" x14ac:dyDescent="0.2">
      <c r="B293" s="134"/>
    </row>
    <row r="294" spans="2:2" x14ac:dyDescent="0.2">
      <c r="B294" s="134"/>
    </row>
    <row r="295" spans="2:2" x14ac:dyDescent="0.2">
      <c r="B295" s="134"/>
    </row>
    <row r="296" spans="2:2" x14ac:dyDescent="0.2">
      <c r="B296" s="134"/>
    </row>
    <row r="297" spans="2:2" x14ac:dyDescent="0.2">
      <c r="B297" s="134"/>
    </row>
    <row r="298" spans="2:2" x14ac:dyDescent="0.2">
      <c r="B298" s="134"/>
    </row>
    <row r="299" spans="2:2" x14ac:dyDescent="0.2">
      <c r="B299" s="134"/>
    </row>
    <row r="300" spans="2:2" x14ac:dyDescent="0.2">
      <c r="B300" s="134"/>
    </row>
    <row r="301" spans="2:2" x14ac:dyDescent="0.2">
      <c r="B301" s="134"/>
    </row>
    <row r="302" spans="2:2" x14ac:dyDescent="0.2">
      <c r="B302" s="134"/>
    </row>
    <row r="303" spans="2:2" x14ac:dyDescent="0.2">
      <c r="B303" s="134"/>
    </row>
    <row r="304" spans="2:2" x14ac:dyDescent="0.2">
      <c r="B304" s="134"/>
    </row>
    <row r="305" spans="2:2" x14ac:dyDescent="0.2">
      <c r="B305" s="134"/>
    </row>
    <row r="306" spans="2:2" x14ac:dyDescent="0.2">
      <c r="B306" s="134"/>
    </row>
    <row r="307" spans="2:2" x14ac:dyDescent="0.2">
      <c r="B307" s="134"/>
    </row>
    <row r="308" spans="2:2" x14ac:dyDescent="0.2">
      <c r="B308" s="134"/>
    </row>
    <row r="309" spans="2:2" x14ac:dyDescent="0.2">
      <c r="B309" s="134"/>
    </row>
    <row r="310" spans="2:2" x14ac:dyDescent="0.2">
      <c r="B310" s="134"/>
    </row>
    <row r="311" spans="2:2" x14ac:dyDescent="0.2">
      <c r="B311" s="134"/>
    </row>
    <row r="312" spans="2:2" x14ac:dyDescent="0.2">
      <c r="B312" s="134"/>
    </row>
    <row r="313" spans="2:2" x14ac:dyDescent="0.2">
      <c r="B313" s="134"/>
    </row>
    <row r="314" spans="2:2" x14ac:dyDescent="0.2">
      <c r="B314" s="134"/>
    </row>
    <row r="315" spans="2:2" x14ac:dyDescent="0.2">
      <c r="B315" s="134"/>
    </row>
    <row r="316" spans="2:2" x14ac:dyDescent="0.2">
      <c r="B316" s="134"/>
    </row>
    <row r="317" spans="2:2" x14ac:dyDescent="0.2">
      <c r="B317" s="134"/>
    </row>
    <row r="318" spans="2:2" x14ac:dyDescent="0.2">
      <c r="B318" s="134"/>
    </row>
    <row r="319" spans="2:2" x14ac:dyDescent="0.2">
      <c r="B319" s="134"/>
    </row>
    <row r="320" spans="2:2" x14ac:dyDescent="0.2">
      <c r="B320" s="134"/>
    </row>
    <row r="321" spans="2:2" x14ac:dyDescent="0.2">
      <c r="B321" s="134"/>
    </row>
    <row r="322" spans="2:2" x14ac:dyDescent="0.2">
      <c r="B322" s="134"/>
    </row>
    <row r="323" spans="2:2" x14ac:dyDescent="0.2">
      <c r="B323" s="134"/>
    </row>
    <row r="324" spans="2:2" x14ac:dyDescent="0.2">
      <c r="B324" s="134"/>
    </row>
    <row r="325" spans="2:2" x14ac:dyDescent="0.2">
      <c r="B325" s="134"/>
    </row>
    <row r="326" spans="2:2" x14ac:dyDescent="0.2">
      <c r="B326" s="134"/>
    </row>
    <row r="327" spans="2:2" x14ac:dyDescent="0.2">
      <c r="B327" s="134"/>
    </row>
    <row r="328" spans="2:2" x14ac:dyDescent="0.2">
      <c r="B328" s="134"/>
    </row>
    <row r="329" spans="2:2" x14ac:dyDescent="0.2">
      <c r="B329" s="134"/>
    </row>
    <row r="330" spans="2:2" x14ac:dyDescent="0.2">
      <c r="B330" s="134"/>
    </row>
    <row r="331" spans="2:2" x14ac:dyDescent="0.2">
      <c r="B331" s="134"/>
    </row>
    <row r="332" spans="2:2" x14ac:dyDescent="0.2">
      <c r="B332" s="134"/>
    </row>
    <row r="333" spans="2:2" x14ac:dyDescent="0.2">
      <c r="B333" s="134"/>
    </row>
    <row r="334" spans="2:2" x14ac:dyDescent="0.2">
      <c r="B334" s="134"/>
    </row>
    <row r="335" spans="2:2" x14ac:dyDescent="0.2">
      <c r="B335" s="134"/>
    </row>
    <row r="336" spans="2:2" x14ac:dyDescent="0.2">
      <c r="B336" s="134"/>
    </row>
    <row r="337" spans="2:2" x14ac:dyDescent="0.2">
      <c r="B337" s="134"/>
    </row>
    <row r="338" spans="2:2" x14ac:dyDescent="0.2">
      <c r="B338" s="134"/>
    </row>
    <row r="339" spans="2:2" x14ac:dyDescent="0.2">
      <c r="B339" s="134"/>
    </row>
    <row r="340" spans="2:2" x14ac:dyDescent="0.2">
      <c r="B340" s="134"/>
    </row>
    <row r="341" spans="2:2" x14ac:dyDescent="0.2">
      <c r="B341" s="134"/>
    </row>
    <row r="342" spans="2:2" x14ac:dyDescent="0.2">
      <c r="B342" s="134"/>
    </row>
    <row r="343" spans="2:2" x14ac:dyDescent="0.2">
      <c r="B343" s="134"/>
    </row>
    <row r="344" spans="2:2" x14ac:dyDescent="0.2">
      <c r="B344" s="134"/>
    </row>
    <row r="345" spans="2:2" x14ac:dyDescent="0.2">
      <c r="B345" s="134"/>
    </row>
    <row r="346" spans="2:2" x14ac:dyDescent="0.2">
      <c r="B346" s="134"/>
    </row>
    <row r="347" spans="2:2" x14ac:dyDescent="0.2">
      <c r="B347" s="134"/>
    </row>
    <row r="348" spans="2:2" x14ac:dyDescent="0.2">
      <c r="B348" s="134"/>
    </row>
    <row r="349" spans="2:2" x14ac:dyDescent="0.2">
      <c r="B349" s="134"/>
    </row>
    <row r="350" spans="2:2" x14ac:dyDescent="0.2">
      <c r="B350" s="134"/>
    </row>
    <row r="351" spans="2:2" x14ac:dyDescent="0.2">
      <c r="B351" s="134"/>
    </row>
    <row r="352" spans="2:2" x14ac:dyDescent="0.2">
      <c r="B352" s="134"/>
    </row>
    <row r="353" spans="2:2" x14ac:dyDescent="0.2">
      <c r="B353" s="134"/>
    </row>
    <row r="354" spans="2:2" x14ac:dyDescent="0.2">
      <c r="B354" s="134"/>
    </row>
    <row r="355" spans="2:2" x14ac:dyDescent="0.2">
      <c r="B355" s="134"/>
    </row>
    <row r="356" spans="2:2" x14ac:dyDescent="0.2">
      <c r="B356" s="134"/>
    </row>
    <row r="357" spans="2:2" x14ac:dyDescent="0.2">
      <c r="B357" s="134"/>
    </row>
    <row r="358" spans="2:2" x14ac:dyDescent="0.2">
      <c r="B358" s="134"/>
    </row>
    <row r="359" spans="2:2" x14ac:dyDescent="0.2">
      <c r="B359" s="134"/>
    </row>
    <row r="360" spans="2:2" x14ac:dyDescent="0.2">
      <c r="B360" s="134"/>
    </row>
    <row r="361" spans="2:2" x14ac:dyDescent="0.2">
      <c r="B361" s="134"/>
    </row>
    <row r="362" spans="2:2" x14ac:dyDescent="0.2">
      <c r="B362" s="134"/>
    </row>
    <row r="363" spans="2:2" x14ac:dyDescent="0.2">
      <c r="B363" s="134"/>
    </row>
    <row r="364" spans="2:2" x14ac:dyDescent="0.2">
      <c r="B364" s="134"/>
    </row>
    <row r="365" spans="2:2" x14ac:dyDescent="0.2">
      <c r="B365" s="134"/>
    </row>
    <row r="366" spans="2:2" x14ac:dyDescent="0.2">
      <c r="B366" s="134"/>
    </row>
    <row r="367" spans="2:2" x14ac:dyDescent="0.2">
      <c r="B367" s="134"/>
    </row>
    <row r="368" spans="2:2" x14ac:dyDescent="0.2">
      <c r="B368" s="134"/>
    </row>
    <row r="369" spans="2:2" x14ac:dyDescent="0.2">
      <c r="B369" s="134"/>
    </row>
    <row r="370" spans="2:2" x14ac:dyDescent="0.2">
      <c r="B370" s="134"/>
    </row>
    <row r="371" spans="2:2" x14ac:dyDescent="0.2">
      <c r="B371" s="134"/>
    </row>
    <row r="372" spans="2:2" x14ac:dyDescent="0.2">
      <c r="B372" s="134"/>
    </row>
    <row r="373" spans="2:2" x14ac:dyDescent="0.2">
      <c r="B373" s="134"/>
    </row>
    <row r="374" spans="2:2" x14ac:dyDescent="0.2">
      <c r="B374" s="134"/>
    </row>
    <row r="375" spans="2:2" x14ac:dyDescent="0.2">
      <c r="B375" s="134"/>
    </row>
    <row r="376" spans="2:2" x14ac:dyDescent="0.2">
      <c r="B376" s="134"/>
    </row>
    <row r="377" spans="2:2" x14ac:dyDescent="0.2">
      <c r="B377" s="134"/>
    </row>
    <row r="378" spans="2:2" x14ac:dyDescent="0.2">
      <c r="B378" s="134"/>
    </row>
    <row r="379" spans="2:2" x14ac:dyDescent="0.2">
      <c r="B379" s="134"/>
    </row>
    <row r="380" spans="2:2" x14ac:dyDescent="0.2">
      <c r="B380" s="134"/>
    </row>
    <row r="381" spans="2:2" x14ac:dyDescent="0.2">
      <c r="B381" s="134"/>
    </row>
    <row r="382" spans="2:2" x14ac:dyDescent="0.2">
      <c r="B382" s="134"/>
    </row>
    <row r="383" spans="2:2" x14ac:dyDescent="0.2">
      <c r="B383" s="134"/>
    </row>
    <row r="384" spans="2:2" x14ac:dyDescent="0.2">
      <c r="B384" s="134"/>
    </row>
    <row r="385" spans="2:2" x14ac:dyDescent="0.2">
      <c r="B385" s="134"/>
    </row>
    <row r="386" spans="2:2" x14ac:dyDescent="0.2">
      <c r="B386" s="134"/>
    </row>
    <row r="387" spans="2:2" x14ac:dyDescent="0.2">
      <c r="B387" s="134"/>
    </row>
    <row r="388" spans="2:2" x14ac:dyDescent="0.2">
      <c r="B388" s="134"/>
    </row>
    <row r="389" spans="2:2" x14ac:dyDescent="0.2">
      <c r="B389" s="134"/>
    </row>
    <row r="390" spans="2:2" x14ac:dyDescent="0.2">
      <c r="B390" s="134"/>
    </row>
    <row r="391" spans="2:2" x14ac:dyDescent="0.2">
      <c r="B391" s="134"/>
    </row>
    <row r="392" spans="2:2" x14ac:dyDescent="0.2">
      <c r="B392" s="134"/>
    </row>
    <row r="393" spans="2:2" x14ac:dyDescent="0.2">
      <c r="B393" s="134"/>
    </row>
    <row r="394" spans="2:2" x14ac:dyDescent="0.2">
      <c r="B394" s="134"/>
    </row>
    <row r="395" spans="2:2" x14ac:dyDescent="0.2">
      <c r="B395" s="134"/>
    </row>
    <row r="396" spans="2:2" x14ac:dyDescent="0.2">
      <c r="B396" s="134"/>
    </row>
    <row r="397" spans="2:2" x14ac:dyDescent="0.2">
      <c r="B397" s="134"/>
    </row>
    <row r="398" spans="2:2" x14ac:dyDescent="0.2">
      <c r="B398" s="134"/>
    </row>
    <row r="399" spans="2:2" x14ac:dyDescent="0.2">
      <c r="B399" s="134"/>
    </row>
    <row r="400" spans="2:2" x14ac:dyDescent="0.2">
      <c r="B400" s="134"/>
    </row>
    <row r="401" spans="2:2" x14ac:dyDescent="0.2">
      <c r="B401" s="134"/>
    </row>
    <row r="402" spans="2:2" x14ac:dyDescent="0.2">
      <c r="B402" s="134"/>
    </row>
    <row r="403" spans="2:2" x14ac:dyDescent="0.2">
      <c r="B403" s="134"/>
    </row>
    <row r="404" spans="2:2" x14ac:dyDescent="0.2">
      <c r="B404" s="134"/>
    </row>
    <row r="405" spans="2:2" x14ac:dyDescent="0.2">
      <c r="B405" s="134"/>
    </row>
    <row r="406" spans="2:2" x14ac:dyDescent="0.2">
      <c r="B406" s="134"/>
    </row>
    <row r="407" spans="2:2" x14ac:dyDescent="0.2">
      <c r="B407" s="134"/>
    </row>
    <row r="408" spans="2:2" x14ac:dyDescent="0.2">
      <c r="B408" s="134"/>
    </row>
    <row r="409" spans="2:2" x14ac:dyDescent="0.2">
      <c r="B409" s="134"/>
    </row>
    <row r="410" spans="2:2" x14ac:dyDescent="0.2">
      <c r="B410" s="134"/>
    </row>
    <row r="411" spans="2:2" x14ac:dyDescent="0.2">
      <c r="B411" s="134"/>
    </row>
    <row r="412" spans="2:2" x14ac:dyDescent="0.2">
      <c r="B412" s="134"/>
    </row>
    <row r="413" spans="2:2" x14ac:dyDescent="0.2">
      <c r="B413" s="134"/>
    </row>
    <row r="414" spans="2:2" x14ac:dyDescent="0.2">
      <c r="B414" s="134"/>
    </row>
    <row r="415" spans="2:2" x14ac:dyDescent="0.2">
      <c r="B415" s="134"/>
    </row>
    <row r="416" spans="2:2" x14ac:dyDescent="0.2">
      <c r="B416" s="134"/>
    </row>
    <row r="417" spans="2:2" x14ac:dyDescent="0.2">
      <c r="B417" s="134"/>
    </row>
    <row r="418" spans="2:2" x14ac:dyDescent="0.2">
      <c r="B418" s="134"/>
    </row>
    <row r="419" spans="2:2" x14ac:dyDescent="0.2">
      <c r="B419" s="134"/>
    </row>
    <row r="420" spans="2:2" x14ac:dyDescent="0.2">
      <c r="B420" s="134"/>
    </row>
    <row r="421" spans="2:2" x14ac:dyDescent="0.2">
      <c r="B421" s="134"/>
    </row>
    <row r="422" spans="2:2" x14ac:dyDescent="0.2">
      <c r="B422" s="134"/>
    </row>
    <row r="423" spans="2:2" x14ac:dyDescent="0.2">
      <c r="B423" s="134"/>
    </row>
    <row r="424" spans="2:2" x14ac:dyDescent="0.2">
      <c r="B424" s="134"/>
    </row>
    <row r="425" spans="2:2" x14ac:dyDescent="0.2">
      <c r="B425" s="134"/>
    </row>
    <row r="426" spans="2:2" x14ac:dyDescent="0.2">
      <c r="B426" s="134"/>
    </row>
    <row r="427" spans="2:2" x14ac:dyDescent="0.2">
      <c r="B427" s="134"/>
    </row>
    <row r="428" spans="2:2" x14ac:dyDescent="0.2">
      <c r="B428" s="134"/>
    </row>
    <row r="429" spans="2:2" x14ac:dyDescent="0.2">
      <c r="B429" s="134"/>
    </row>
    <row r="430" spans="2:2" x14ac:dyDescent="0.2">
      <c r="B430" s="134"/>
    </row>
    <row r="431" spans="2:2" x14ac:dyDescent="0.2">
      <c r="B431" s="134"/>
    </row>
    <row r="432" spans="2:2" x14ac:dyDescent="0.2">
      <c r="B432" s="134"/>
    </row>
    <row r="433" spans="2:2" x14ac:dyDescent="0.2">
      <c r="B433" s="134"/>
    </row>
    <row r="434" spans="2:2" x14ac:dyDescent="0.2">
      <c r="B434" s="134"/>
    </row>
    <row r="435" spans="2:2" x14ac:dyDescent="0.2">
      <c r="B435" s="134"/>
    </row>
    <row r="436" spans="2:2" x14ac:dyDescent="0.2">
      <c r="B436" s="134"/>
    </row>
    <row r="437" spans="2:2" x14ac:dyDescent="0.2">
      <c r="B437" s="134"/>
    </row>
    <row r="438" spans="2:2" x14ac:dyDescent="0.2">
      <c r="B438" s="134"/>
    </row>
    <row r="439" spans="2:2" x14ac:dyDescent="0.2">
      <c r="B439" s="134"/>
    </row>
    <row r="440" spans="2:2" x14ac:dyDescent="0.2">
      <c r="B440" s="134"/>
    </row>
    <row r="441" spans="2:2" x14ac:dyDescent="0.2">
      <c r="B441" s="134"/>
    </row>
    <row r="442" spans="2:2" x14ac:dyDescent="0.2">
      <c r="B442" s="134"/>
    </row>
    <row r="443" spans="2:2" x14ac:dyDescent="0.2">
      <c r="B443" s="134"/>
    </row>
    <row r="444" spans="2:2" x14ac:dyDescent="0.2">
      <c r="B444" s="134"/>
    </row>
    <row r="445" spans="2:2" x14ac:dyDescent="0.2">
      <c r="B445" s="134"/>
    </row>
    <row r="446" spans="2:2" x14ac:dyDescent="0.2">
      <c r="B446" s="134"/>
    </row>
    <row r="447" spans="2:2" x14ac:dyDescent="0.2">
      <c r="B447" s="134"/>
    </row>
    <row r="448" spans="2:2" x14ac:dyDescent="0.2">
      <c r="B448" s="134"/>
    </row>
    <row r="449" spans="2:2" x14ac:dyDescent="0.2">
      <c r="B449" s="134"/>
    </row>
    <row r="450" spans="2:2" x14ac:dyDescent="0.2">
      <c r="B450" s="134"/>
    </row>
    <row r="451" spans="2:2" x14ac:dyDescent="0.2">
      <c r="B451" s="134"/>
    </row>
    <row r="452" spans="2:2" x14ac:dyDescent="0.2">
      <c r="B452" s="134"/>
    </row>
    <row r="453" spans="2:2" x14ac:dyDescent="0.2">
      <c r="B453" s="134"/>
    </row>
    <row r="454" spans="2:2" x14ac:dyDescent="0.2">
      <c r="B454" s="134"/>
    </row>
    <row r="455" spans="2:2" x14ac:dyDescent="0.2">
      <c r="B455" s="134"/>
    </row>
    <row r="456" spans="2:2" x14ac:dyDescent="0.2">
      <c r="B456" s="134"/>
    </row>
    <row r="457" spans="2:2" x14ac:dyDescent="0.2">
      <c r="B457" s="134"/>
    </row>
    <row r="458" spans="2:2" x14ac:dyDescent="0.2">
      <c r="B458" s="134"/>
    </row>
    <row r="459" spans="2:2" x14ac:dyDescent="0.2">
      <c r="B459" s="134"/>
    </row>
    <row r="460" spans="2:2" x14ac:dyDescent="0.2">
      <c r="B460" s="134"/>
    </row>
    <row r="461" spans="2:2" x14ac:dyDescent="0.2">
      <c r="B461" s="134"/>
    </row>
    <row r="462" spans="2:2" x14ac:dyDescent="0.2">
      <c r="B462" s="134"/>
    </row>
    <row r="463" spans="2:2" x14ac:dyDescent="0.2">
      <c r="B463" s="134"/>
    </row>
    <row r="464" spans="2:2" x14ac:dyDescent="0.2">
      <c r="B464" s="134"/>
    </row>
    <row r="465" spans="2:2" x14ac:dyDescent="0.2">
      <c r="B465" s="134"/>
    </row>
    <row r="466" spans="2:2" x14ac:dyDescent="0.2">
      <c r="B466" s="134"/>
    </row>
    <row r="467" spans="2:2" x14ac:dyDescent="0.2">
      <c r="B467" s="134"/>
    </row>
    <row r="468" spans="2:2" x14ac:dyDescent="0.2">
      <c r="B468" s="134"/>
    </row>
    <row r="469" spans="2:2" x14ac:dyDescent="0.2">
      <c r="B469" s="134"/>
    </row>
    <row r="470" spans="2:2" x14ac:dyDescent="0.2">
      <c r="B470" s="134"/>
    </row>
    <row r="471" spans="2:2" x14ac:dyDescent="0.2">
      <c r="B471" s="134"/>
    </row>
    <row r="472" spans="2:2" x14ac:dyDescent="0.2">
      <c r="B472" s="134"/>
    </row>
    <row r="473" spans="2:2" x14ac:dyDescent="0.2">
      <c r="B473" s="134"/>
    </row>
    <row r="474" spans="2:2" x14ac:dyDescent="0.2">
      <c r="B474" s="134"/>
    </row>
    <row r="475" spans="2:2" x14ac:dyDescent="0.2">
      <c r="B475" s="134"/>
    </row>
    <row r="476" spans="2:2" x14ac:dyDescent="0.2">
      <c r="B476" s="134"/>
    </row>
    <row r="477" spans="2:2" x14ac:dyDescent="0.2">
      <c r="B477" s="134"/>
    </row>
    <row r="478" spans="2:2" x14ac:dyDescent="0.2">
      <c r="B478" s="134"/>
    </row>
    <row r="479" spans="2:2" x14ac:dyDescent="0.2">
      <c r="B479" s="134"/>
    </row>
    <row r="480" spans="2:2" x14ac:dyDescent="0.2">
      <c r="B480" s="134"/>
    </row>
    <row r="481" spans="2:2" x14ac:dyDescent="0.2">
      <c r="B481" s="134"/>
    </row>
    <row r="482" spans="2:2" x14ac:dyDescent="0.2">
      <c r="B482" s="134"/>
    </row>
    <row r="483" spans="2:2" x14ac:dyDescent="0.2">
      <c r="B483" s="134"/>
    </row>
    <row r="484" spans="2:2" x14ac:dyDescent="0.2">
      <c r="B484" s="134"/>
    </row>
    <row r="485" spans="2:2" x14ac:dyDescent="0.2">
      <c r="B485" s="134"/>
    </row>
    <row r="486" spans="2:2" x14ac:dyDescent="0.2">
      <c r="B486" s="134"/>
    </row>
    <row r="487" spans="2:2" x14ac:dyDescent="0.2">
      <c r="B487" s="134"/>
    </row>
    <row r="488" spans="2:2" x14ac:dyDescent="0.2">
      <c r="B488" s="134"/>
    </row>
    <row r="489" spans="2:2" x14ac:dyDescent="0.2">
      <c r="B489" s="134"/>
    </row>
    <row r="490" spans="2:2" x14ac:dyDescent="0.2">
      <c r="B490" s="134"/>
    </row>
    <row r="491" spans="2:2" x14ac:dyDescent="0.2">
      <c r="B491" s="134"/>
    </row>
    <row r="492" spans="2:2" x14ac:dyDescent="0.2">
      <c r="B492" s="134"/>
    </row>
    <row r="493" spans="2:2" x14ac:dyDescent="0.2">
      <c r="B493" s="134"/>
    </row>
    <row r="494" spans="2:2" x14ac:dyDescent="0.2">
      <c r="B494" s="134"/>
    </row>
    <row r="495" spans="2:2" x14ac:dyDescent="0.2">
      <c r="B495" s="134"/>
    </row>
    <row r="496" spans="2:2" x14ac:dyDescent="0.2">
      <c r="B496" s="134"/>
    </row>
    <row r="497" spans="2:2" x14ac:dyDescent="0.2">
      <c r="B497" s="134"/>
    </row>
    <row r="498" spans="2:2" x14ac:dyDescent="0.2">
      <c r="B498" s="134"/>
    </row>
    <row r="499" spans="2:2" x14ac:dyDescent="0.2">
      <c r="B499" s="134"/>
    </row>
    <row r="500" spans="2:2" x14ac:dyDescent="0.2">
      <c r="B500" s="134"/>
    </row>
    <row r="501" spans="2:2" x14ac:dyDescent="0.2">
      <c r="B501" s="134"/>
    </row>
    <row r="502" spans="2:2" x14ac:dyDescent="0.2">
      <c r="B502" s="134"/>
    </row>
    <row r="503" spans="2:2" x14ac:dyDescent="0.2">
      <c r="B503" s="134"/>
    </row>
    <row r="504" spans="2:2" x14ac:dyDescent="0.2">
      <c r="B504" s="134"/>
    </row>
    <row r="505" spans="2:2" x14ac:dyDescent="0.2">
      <c r="B505" s="134"/>
    </row>
    <row r="506" spans="2:2" x14ac:dyDescent="0.2">
      <c r="B506" s="134"/>
    </row>
    <row r="507" spans="2:2" x14ac:dyDescent="0.2">
      <c r="B507" s="134"/>
    </row>
    <row r="508" spans="2:2" x14ac:dyDescent="0.2">
      <c r="B508" s="134"/>
    </row>
    <row r="509" spans="2:2" x14ac:dyDescent="0.2">
      <c r="B509" s="134"/>
    </row>
    <row r="510" spans="2:2" x14ac:dyDescent="0.2">
      <c r="B510" s="134"/>
    </row>
    <row r="511" spans="2:2" x14ac:dyDescent="0.2">
      <c r="B511" s="134"/>
    </row>
    <row r="512" spans="2:2" x14ac:dyDescent="0.2">
      <c r="B512" s="134"/>
    </row>
    <row r="513" spans="2:2" x14ac:dyDescent="0.2">
      <c r="B513" s="134"/>
    </row>
    <row r="514" spans="2:2" x14ac:dyDescent="0.2">
      <c r="B514" s="134"/>
    </row>
    <row r="515" spans="2:2" x14ac:dyDescent="0.2">
      <c r="B515" s="134"/>
    </row>
    <row r="516" spans="2:2" x14ac:dyDescent="0.2">
      <c r="B516" s="134"/>
    </row>
    <row r="517" spans="2:2" x14ac:dyDescent="0.2">
      <c r="B517" s="134"/>
    </row>
    <row r="518" spans="2:2" x14ac:dyDescent="0.2">
      <c r="B518" s="134"/>
    </row>
    <row r="519" spans="2:2" x14ac:dyDescent="0.2">
      <c r="B519" s="134"/>
    </row>
    <row r="520" spans="2:2" x14ac:dyDescent="0.2">
      <c r="B520" s="134"/>
    </row>
    <row r="521" spans="2:2" x14ac:dyDescent="0.2">
      <c r="B521" s="134"/>
    </row>
    <row r="522" spans="2:2" x14ac:dyDescent="0.2">
      <c r="B522" s="134"/>
    </row>
    <row r="523" spans="2:2" x14ac:dyDescent="0.2">
      <c r="B523" s="134"/>
    </row>
    <row r="524" spans="2:2" x14ac:dyDescent="0.2">
      <c r="B524" s="134"/>
    </row>
    <row r="525" spans="2:2" x14ac:dyDescent="0.2">
      <c r="B525" s="134"/>
    </row>
    <row r="526" spans="2:2" x14ac:dyDescent="0.2">
      <c r="B526" s="134"/>
    </row>
    <row r="527" spans="2:2" x14ac:dyDescent="0.2">
      <c r="B527" s="134"/>
    </row>
    <row r="528" spans="2:2" x14ac:dyDescent="0.2">
      <c r="B528" s="134"/>
    </row>
    <row r="529" spans="2:2" x14ac:dyDescent="0.2">
      <c r="B529" s="134"/>
    </row>
    <row r="530" spans="2:2" x14ac:dyDescent="0.2">
      <c r="B530" s="134"/>
    </row>
    <row r="531" spans="2:2" x14ac:dyDescent="0.2">
      <c r="B531" s="134"/>
    </row>
    <row r="532" spans="2:2" x14ac:dyDescent="0.2">
      <c r="B532" s="134"/>
    </row>
    <row r="533" spans="2:2" x14ac:dyDescent="0.2">
      <c r="B533" s="134"/>
    </row>
    <row r="534" spans="2:2" x14ac:dyDescent="0.2">
      <c r="B534" s="134"/>
    </row>
    <row r="535" spans="2:2" x14ac:dyDescent="0.2">
      <c r="B535" s="134"/>
    </row>
    <row r="536" spans="2:2" x14ac:dyDescent="0.2">
      <c r="B536" s="134"/>
    </row>
    <row r="537" spans="2:2" x14ac:dyDescent="0.2">
      <c r="B537" s="134"/>
    </row>
    <row r="538" spans="2:2" x14ac:dyDescent="0.2">
      <c r="B538" s="134"/>
    </row>
    <row r="539" spans="2:2" x14ac:dyDescent="0.2">
      <c r="B539" s="134"/>
    </row>
    <row r="540" spans="2:2" x14ac:dyDescent="0.2">
      <c r="B540" s="134"/>
    </row>
    <row r="541" spans="2:2" x14ac:dyDescent="0.2">
      <c r="B541" s="134"/>
    </row>
    <row r="542" spans="2:2" x14ac:dyDescent="0.2">
      <c r="B542" s="134"/>
    </row>
    <row r="543" spans="2:2" x14ac:dyDescent="0.2">
      <c r="B543" s="134"/>
    </row>
    <row r="544" spans="2:2" x14ac:dyDescent="0.2">
      <c r="B544" s="134"/>
    </row>
    <row r="545" spans="2:2" x14ac:dyDescent="0.2">
      <c r="B545" s="134"/>
    </row>
    <row r="546" spans="2:2" x14ac:dyDescent="0.2">
      <c r="B546" s="134"/>
    </row>
    <row r="547" spans="2:2" x14ac:dyDescent="0.2">
      <c r="B547" s="134"/>
    </row>
    <row r="548" spans="2:2" x14ac:dyDescent="0.2">
      <c r="B548" s="134"/>
    </row>
    <row r="549" spans="2:2" x14ac:dyDescent="0.2">
      <c r="B549" s="134"/>
    </row>
    <row r="550" spans="2:2" x14ac:dyDescent="0.2">
      <c r="B550" s="134"/>
    </row>
    <row r="551" spans="2:2" x14ac:dyDescent="0.2">
      <c r="B551" s="134"/>
    </row>
    <row r="552" spans="2:2" x14ac:dyDescent="0.2">
      <c r="B552" s="134"/>
    </row>
    <row r="553" spans="2:2" x14ac:dyDescent="0.2">
      <c r="B553" s="134"/>
    </row>
    <row r="554" spans="2:2" x14ac:dyDescent="0.2">
      <c r="B554" s="134"/>
    </row>
    <row r="555" spans="2:2" x14ac:dyDescent="0.2">
      <c r="B555" s="134"/>
    </row>
    <row r="556" spans="2:2" x14ac:dyDescent="0.2">
      <c r="B556" s="134"/>
    </row>
    <row r="557" spans="2:2" x14ac:dyDescent="0.2">
      <c r="B557" s="134"/>
    </row>
    <row r="558" spans="2:2" x14ac:dyDescent="0.2">
      <c r="B558" s="134"/>
    </row>
    <row r="559" spans="2:2" x14ac:dyDescent="0.2">
      <c r="B559" s="134"/>
    </row>
    <row r="560" spans="2:2" x14ac:dyDescent="0.2">
      <c r="B560" s="134"/>
    </row>
    <row r="561" spans="2:2" x14ac:dyDescent="0.2">
      <c r="B561" s="134"/>
    </row>
    <row r="562" spans="2:2" x14ac:dyDescent="0.2">
      <c r="B562" s="134"/>
    </row>
    <row r="563" spans="2:2" x14ac:dyDescent="0.2">
      <c r="B563" s="134"/>
    </row>
    <row r="564" spans="2:2" x14ac:dyDescent="0.2">
      <c r="B564" s="134"/>
    </row>
    <row r="565" spans="2:2" x14ac:dyDescent="0.2">
      <c r="B565" s="134"/>
    </row>
    <row r="566" spans="2:2" x14ac:dyDescent="0.2">
      <c r="B566" s="134"/>
    </row>
    <row r="567" spans="2:2" x14ac:dyDescent="0.2">
      <c r="B567" s="134"/>
    </row>
    <row r="568" spans="2:2" x14ac:dyDescent="0.2">
      <c r="B568" s="134"/>
    </row>
    <row r="569" spans="2:2" x14ac:dyDescent="0.2">
      <c r="B569" s="134"/>
    </row>
    <row r="570" spans="2:2" x14ac:dyDescent="0.2">
      <c r="B570" s="134"/>
    </row>
    <row r="571" spans="2:2" x14ac:dyDescent="0.2">
      <c r="B571" s="134"/>
    </row>
    <row r="572" spans="2:2" x14ac:dyDescent="0.2">
      <c r="B572" s="134"/>
    </row>
    <row r="573" spans="2:2" x14ac:dyDescent="0.2">
      <c r="B573" s="134"/>
    </row>
    <row r="574" spans="2:2" x14ac:dyDescent="0.2">
      <c r="B574" s="134"/>
    </row>
    <row r="575" spans="2:2" x14ac:dyDescent="0.2">
      <c r="B575" s="134"/>
    </row>
    <row r="576" spans="2:2" x14ac:dyDescent="0.2">
      <c r="B576" s="134"/>
    </row>
    <row r="577" spans="2:2" x14ac:dyDescent="0.2">
      <c r="B577" s="134"/>
    </row>
    <row r="578" spans="2:2" x14ac:dyDescent="0.2">
      <c r="B578" s="134"/>
    </row>
    <row r="579" spans="2:2" x14ac:dyDescent="0.2">
      <c r="B579" s="134"/>
    </row>
    <row r="580" spans="2:2" x14ac:dyDescent="0.2">
      <c r="B580" s="134"/>
    </row>
    <row r="581" spans="2:2" x14ac:dyDescent="0.2">
      <c r="B581" s="134"/>
    </row>
    <row r="582" spans="2:2" x14ac:dyDescent="0.2">
      <c r="B582" s="134"/>
    </row>
    <row r="583" spans="2:2" x14ac:dyDescent="0.2">
      <c r="B583" s="134"/>
    </row>
    <row r="584" spans="2:2" x14ac:dyDescent="0.2">
      <c r="B584" s="134"/>
    </row>
    <row r="585" spans="2:2" x14ac:dyDescent="0.2">
      <c r="B585" s="134"/>
    </row>
    <row r="586" spans="2:2" x14ac:dyDescent="0.2">
      <c r="B586" s="134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A409D-F45D-4F97-8135-956871E9FA84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182455-E5F6-48DF-8E80-D796658AA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5C833A-ABD3-426A-9CCC-19F65A30C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INTRODUCCIÓN</vt:lpstr>
      <vt:lpstr>Resultados</vt:lpstr>
      <vt:lpstr>CÁLCULOS&gt;&gt;&gt;</vt:lpstr>
      <vt:lpstr>Ingresos</vt:lpstr>
      <vt:lpstr>Costos&gt;</vt:lpstr>
      <vt:lpstr>Pagos mayoristas</vt:lpstr>
      <vt:lpstr>INFORMACIÓN &gt;&gt;&gt;</vt:lpstr>
      <vt:lpstr>Req. de información al AEP</vt:lpstr>
      <vt:lpstr>OREDA </vt:lpstr>
      <vt:lpstr>SUPUESTOS&gt;&gt;&gt;</vt:lpstr>
      <vt:lpstr>Supuestos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Helena Cruz León</cp:lastModifiedBy>
  <cp:lastPrinted>2004-02-17T16:56:33Z</cp:lastPrinted>
  <dcterms:created xsi:type="dcterms:W3CDTF">2003-10-24T13:18:20Z</dcterms:created>
  <dcterms:modified xsi:type="dcterms:W3CDTF">2020-02-26T02:13:51Z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